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795" windowHeight="12525" activeTab="3"/>
  </bookViews>
  <sheets>
    <sheet name="NPV Calculator" sheetId="1" r:id="rId1"/>
    <sheet name="NPV Formula" sheetId="2" r:id="rId2"/>
    <sheet name="WACC Inputs" sheetId="4" r:id="rId3"/>
    <sheet name="WACC Calculation" sheetId="5" r:id="rId4"/>
  </sheets>
  <calcPr calcId="145621"/>
</workbook>
</file>

<file path=xl/calcChain.xml><?xml version="1.0" encoding="utf-8"?>
<calcChain xmlns="http://schemas.openxmlformats.org/spreadsheetml/2006/main">
  <c r="F6" i="5" l="1"/>
  <c r="C8" i="5"/>
  <c r="C6" i="5"/>
  <c r="C5" i="5"/>
  <c r="F8" i="5"/>
  <c r="I8" i="5" l="1"/>
  <c r="F10" i="5" s="1"/>
  <c r="I10" i="5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C10" i="5" l="1"/>
  <c r="H12" i="5" s="1"/>
  <c r="AD27" i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BF27" i="1" s="1"/>
  <c r="BG27" i="1" s="1"/>
  <c r="BH27" i="1" s="1"/>
  <c r="BI27" i="1" s="1"/>
  <c r="BJ27" i="1" s="1"/>
  <c r="BK27" i="1" s="1"/>
  <c r="BL27" i="1" s="1"/>
  <c r="H25" i="2"/>
  <c r="F25" i="2"/>
  <c r="H24" i="2"/>
  <c r="F24" i="2"/>
  <c r="D24" i="2"/>
  <c r="D26" i="2" s="1"/>
  <c r="F26" i="2" l="1"/>
  <c r="H26" i="2"/>
  <c r="D36" i="1"/>
  <c r="E37" i="1"/>
  <c r="C51" i="1"/>
  <c r="C50" i="1" s="1"/>
  <c r="E49" i="1"/>
  <c r="D49" i="1" s="1"/>
  <c r="C29" i="1"/>
  <c r="C20" i="1"/>
  <c r="C8" i="1"/>
  <c r="E18" i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BK18" i="1" s="1"/>
  <c r="BL18" i="1" s="1"/>
  <c r="BL23" i="1" s="1"/>
  <c r="E36" i="1" l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AF36" i="1" s="1"/>
  <c r="AG36" i="1" s="1"/>
  <c r="AH36" i="1" s="1"/>
  <c r="AI36" i="1" s="1"/>
  <c r="AJ36" i="1" s="1"/>
  <c r="AK36" i="1" s="1"/>
  <c r="AL36" i="1" s="1"/>
  <c r="AM36" i="1" s="1"/>
  <c r="AN36" i="1" s="1"/>
  <c r="AO36" i="1" s="1"/>
  <c r="AP36" i="1" s="1"/>
  <c r="AQ36" i="1" s="1"/>
  <c r="AR36" i="1" s="1"/>
  <c r="AS36" i="1" s="1"/>
  <c r="AT36" i="1" s="1"/>
  <c r="AU36" i="1" s="1"/>
  <c r="AV36" i="1" s="1"/>
  <c r="AW36" i="1" s="1"/>
  <c r="AX36" i="1" s="1"/>
  <c r="AY36" i="1" s="1"/>
  <c r="AZ36" i="1" s="1"/>
  <c r="BA36" i="1" s="1"/>
  <c r="BB36" i="1" s="1"/>
  <c r="BC36" i="1" s="1"/>
  <c r="BD36" i="1" s="1"/>
  <c r="BE36" i="1" s="1"/>
  <c r="BF36" i="1" s="1"/>
  <c r="BG36" i="1" s="1"/>
  <c r="BH36" i="1" s="1"/>
  <c r="BI36" i="1" s="1"/>
  <c r="BJ36" i="1" s="1"/>
  <c r="BK36" i="1" s="1"/>
  <c r="BL36" i="1" s="1"/>
  <c r="B26" i="2"/>
  <c r="F37" i="1"/>
  <c r="AI21" i="1"/>
  <c r="AM21" i="1"/>
  <c r="AQ21" i="1"/>
  <c r="AU21" i="1"/>
  <c r="AY21" i="1"/>
  <c r="BC21" i="1"/>
  <c r="BG21" i="1"/>
  <c r="BK21" i="1"/>
  <c r="AD23" i="1"/>
  <c r="AH23" i="1"/>
  <c r="AL23" i="1"/>
  <c r="AP23" i="1"/>
  <c r="AT23" i="1"/>
  <c r="AX23" i="1"/>
  <c r="BB23" i="1"/>
  <c r="BF23" i="1"/>
  <c r="BJ23" i="1"/>
  <c r="AF21" i="1"/>
  <c r="AN21" i="1"/>
  <c r="AR21" i="1"/>
  <c r="AV21" i="1"/>
  <c r="AZ21" i="1"/>
  <c r="BD21" i="1"/>
  <c r="BH21" i="1"/>
  <c r="BL21" i="1"/>
  <c r="AE23" i="1"/>
  <c r="AI23" i="1"/>
  <c r="AM23" i="1"/>
  <c r="AQ23" i="1"/>
  <c r="AU23" i="1"/>
  <c r="AY23" i="1"/>
  <c r="BC23" i="1"/>
  <c r="BG23" i="1"/>
  <c r="BK23" i="1"/>
  <c r="AE21" i="1"/>
  <c r="AJ21" i="1"/>
  <c r="AC21" i="1"/>
  <c r="AG21" i="1"/>
  <c r="AK21" i="1"/>
  <c r="AO21" i="1"/>
  <c r="AS21" i="1"/>
  <c r="AW21" i="1"/>
  <c r="BA21" i="1"/>
  <c r="BE21" i="1"/>
  <c r="BI21" i="1"/>
  <c r="AF23" i="1"/>
  <c r="AJ23" i="1"/>
  <c r="AN23" i="1"/>
  <c r="AR23" i="1"/>
  <c r="AV23" i="1"/>
  <c r="AZ23" i="1"/>
  <c r="BD23" i="1"/>
  <c r="BH23" i="1"/>
  <c r="AD21" i="1"/>
  <c r="AH21" i="1"/>
  <c r="AL21" i="1"/>
  <c r="AP21" i="1"/>
  <c r="AT21" i="1"/>
  <c r="AX21" i="1"/>
  <c r="BB21" i="1"/>
  <c r="BF21" i="1"/>
  <c r="BJ21" i="1"/>
  <c r="AC23" i="1"/>
  <c r="AG23" i="1"/>
  <c r="AK23" i="1"/>
  <c r="AO23" i="1"/>
  <c r="AS23" i="1"/>
  <c r="AW23" i="1"/>
  <c r="BA23" i="1"/>
  <c r="BE23" i="1"/>
  <c r="BI23" i="1"/>
  <c r="G49" i="1"/>
  <c r="H49" i="1" s="1"/>
  <c r="C53" i="1"/>
  <c r="C54" i="1" s="1"/>
  <c r="G37" i="1" l="1"/>
  <c r="H37" i="1" l="1"/>
  <c r="I37" i="1" l="1"/>
  <c r="J37" i="1" l="1"/>
  <c r="K37" i="1" l="1"/>
  <c r="L37" i="1" l="1"/>
  <c r="M37" i="1" l="1"/>
  <c r="N37" i="1" l="1"/>
  <c r="O37" i="1" l="1"/>
  <c r="P37" i="1" l="1"/>
  <c r="Q37" i="1" l="1"/>
  <c r="R37" i="1" l="1"/>
  <c r="S37" i="1" l="1"/>
  <c r="T37" i="1" l="1"/>
  <c r="U37" i="1" l="1"/>
  <c r="V37" i="1" l="1"/>
  <c r="W37" i="1" l="1"/>
  <c r="V39" i="1"/>
  <c r="X37" i="1" l="1"/>
  <c r="W39" i="1"/>
  <c r="Y37" i="1" l="1"/>
  <c r="X39" i="1"/>
  <c r="Z37" i="1" l="1"/>
  <c r="Y39" i="1"/>
  <c r="AA37" i="1" l="1"/>
  <c r="Z39" i="1"/>
  <c r="AB37" i="1" l="1"/>
  <c r="AA39" i="1"/>
  <c r="AC37" i="1" l="1"/>
  <c r="AB39" i="1"/>
  <c r="AD37" i="1" l="1"/>
  <c r="AC38" i="1"/>
  <c r="AC39" i="1"/>
  <c r="AC30" i="1"/>
  <c r="AC32" i="1" s="1"/>
  <c r="AC40" i="1" l="1"/>
  <c r="AE37" i="1"/>
  <c r="AD39" i="1"/>
  <c r="AD38" i="1"/>
  <c r="AD30" i="1"/>
  <c r="AD32" i="1" s="1"/>
  <c r="AD40" i="1" l="1"/>
  <c r="AF37" i="1"/>
  <c r="AE39" i="1"/>
  <c r="AE38" i="1"/>
  <c r="AE30" i="1"/>
  <c r="AE32" i="1" s="1"/>
  <c r="AE40" i="1" l="1"/>
  <c r="AG37" i="1"/>
  <c r="AF39" i="1"/>
  <c r="AF38" i="1"/>
  <c r="AF30" i="1"/>
  <c r="AF32" i="1" s="1"/>
  <c r="AF40" i="1" l="1"/>
  <c r="AH37" i="1"/>
  <c r="AG38" i="1"/>
  <c r="AG39" i="1"/>
  <c r="AG30" i="1"/>
  <c r="AG32" i="1" s="1"/>
  <c r="AG40" i="1" l="1"/>
  <c r="AI37" i="1"/>
  <c r="AH39" i="1"/>
  <c r="AH38" i="1"/>
  <c r="AH30" i="1"/>
  <c r="AH32" i="1" s="1"/>
  <c r="AH40" i="1" l="1"/>
  <c r="AJ37" i="1"/>
  <c r="AI39" i="1"/>
  <c r="AI38" i="1"/>
  <c r="AI30" i="1"/>
  <c r="AI32" i="1" s="1"/>
  <c r="AI40" i="1" l="1"/>
  <c r="AK37" i="1"/>
  <c r="AJ39" i="1"/>
  <c r="AJ38" i="1"/>
  <c r="AJ30" i="1"/>
  <c r="AJ32" i="1" s="1"/>
  <c r="AJ40" i="1" l="1"/>
  <c r="AL37" i="1"/>
  <c r="AK38" i="1"/>
  <c r="AK39" i="1"/>
  <c r="AK30" i="1"/>
  <c r="AK32" i="1" s="1"/>
  <c r="AK40" i="1" l="1"/>
  <c r="AM37" i="1"/>
  <c r="AL39" i="1"/>
  <c r="AL38" i="1"/>
  <c r="AL30" i="1"/>
  <c r="AL32" i="1" s="1"/>
  <c r="AL40" i="1" l="1"/>
  <c r="AN37" i="1"/>
  <c r="AM39" i="1"/>
  <c r="AM38" i="1"/>
  <c r="AM30" i="1"/>
  <c r="AM32" i="1" s="1"/>
  <c r="AM40" i="1" l="1"/>
  <c r="AO37" i="1"/>
  <c r="AN39" i="1"/>
  <c r="AN38" i="1"/>
  <c r="AN30" i="1"/>
  <c r="AN32" i="1" s="1"/>
  <c r="AN40" i="1" l="1"/>
  <c r="AP37" i="1"/>
  <c r="AO38" i="1"/>
  <c r="AO39" i="1"/>
  <c r="AO30" i="1"/>
  <c r="AO32" i="1" s="1"/>
  <c r="AO40" i="1" l="1"/>
  <c r="AQ37" i="1"/>
  <c r="AP39" i="1"/>
  <c r="AP38" i="1"/>
  <c r="AP30" i="1"/>
  <c r="AP32" i="1" s="1"/>
  <c r="AP40" i="1" l="1"/>
  <c r="AR37" i="1"/>
  <c r="AQ39" i="1"/>
  <c r="AQ38" i="1"/>
  <c r="AQ30" i="1"/>
  <c r="AQ32" i="1" s="1"/>
  <c r="AQ40" i="1" l="1"/>
  <c r="AS37" i="1"/>
  <c r="AR39" i="1"/>
  <c r="AR38" i="1"/>
  <c r="AR30" i="1"/>
  <c r="AR32" i="1" s="1"/>
  <c r="AR40" i="1" l="1"/>
  <c r="AT37" i="1"/>
  <c r="AS38" i="1"/>
  <c r="AS39" i="1"/>
  <c r="AS30" i="1"/>
  <c r="AS32" i="1" s="1"/>
  <c r="AS40" i="1" l="1"/>
  <c r="AU37" i="1"/>
  <c r="AT39" i="1"/>
  <c r="AT38" i="1"/>
  <c r="AT30" i="1"/>
  <c r="AT32" i="1" s="1"/>
  <c r="AT40" i="1" l="1"/>
  <c r="AV37" i="1"/>
  <c r="AU39" i="1"/>
  <c r="AU38" i="1"/>
  <c r="AU30" i="1"/>
  <c r="AU32" i="1" s="1"/>
  <c r="AU40" i="1" l="1"/>
  <c r="AW37" i="1"/>
  <c r="AV39" i="1"/>
  <c r="AV38" i="1"/>
  <c r="AV30" i="1"/>
  <c r="AV32" i="1" s="1"/>
  <c r="AV40" i="1" l="1"/>
  <c r="AX37" i="1"/>
  <c r="AW38" i="1"/>
  <c r="AW39" i="1"/>
  <c r="AW30" i="1"/>
  <c r="AW32" i="1" s="1"/>
  <c r="AY37" i="1" l="1"/>
  <c r="AX39" i="1"/>
  <c r="AX38" i="1"/>
  <c r="AW40" i="1"/>
  <c r="AX30" i="1"/>
  <c r="AX32" i="1" s="1"/>
  <c r="AX40" i="1" l="1"/>
  <c r="AZ37" i="1"/>
  <c r="AY39" i="1"/>
  <c r="AY38" i="1"/>
  <c r="AY30" i="1"/>
  <c r="AY32" i="1" s="1"/>
  <c r="AY40" i="1" l="1"/>
  <c r="BA37" i="1"/>
  <c r="AZ39" i="1"/>
  <c r="AZ38" i="1"/>
  <c r="AZ30" i="1"/>
  <c r="AZ32" i="1" s="1"/>
  <c r="AZ40" i="1" l="1"/>
  <c r="BB37" i="1"/>
  <c r="BA38" i="1"/>
  <c r="BA39" i="1"/>
  <c r="BA30" i="1"/>
  <c r="BA32" i="1" s="1"/>
  <c r="BA40" i="1" l="1"/>
  <c r="BC37" i="1"/>
  <c r="BB39" i="1"/>
  <c r="BB38" i="1"/>
  <c r="BB30" i="1"/>
  <c r="BB32" i="1" s="1"/>
  <c r="BB40" i="1" l="1"/>
  <c r="BD37" i="1"/>
  <c r="BC39" i="1"/>
  <c r="BC38" i="1"/>
  <c r="BC30" i="1"/>
  <c r="BC32" i="1" s="1"/>
  <c r="BC40" i="1" l="1"/>
  <c r="BE37" i="1"/>
  <c r="BD39" i="1"/>
  <c r="BD38" i="1"/>
  <c r="BD30" i="1"/>
  <c r="BD32" i="1" s="1"/>
  <c r="BD40" i="1" l="1"/>
  <c r="BF37" i="1"/>
  <c r="BE38" i="1"/>
  <c r="BE39" i="1"/>
  <c r="BE30" i="1"/>
  <c r="BE32" i="1" s="1"/>
  <c r="BG37" i="1" l="1"/>
  <c r="BF39" i="1"/>
  <c r="BF38" i="1"/>
  <c r="BE40" i="1"/>
  <c r="BF30" i="1"/>
  <c r="BF32" i="1" s="1"/>
  <c r="BF40" i="1" l="1"/>
  <c r="BH37" i="1"/>
  <c r="BG39" i="1"/>
  <c r="BG38" i="1"/>
  <c r="BG30" i="1"/>
  <c r="BG32" i="1" s="1"/>
  <c r="BI37" i="1" l="1"/>
  <c r="BH39" i="1"/>
  <c r="BH38" i="1"/>
  <c r="BG40" i="1"/>
  <c r="BH30" i="1"/>
  <c r="BH32" i="1" s="1"/>
  <c r="BH40" i="1" l="1"/>
  <c r="BJ37" i="1"/>
  <c r="BI38" i="1"/>
  <c r="BI39" i="1"/>
  <c r="BI30" i="1"/>
  <c r="BI32" i="1" s="1"/>
  <c r="BI40" i="1" l="1"/>
  <c r="BK37" i="1"/>
  <c r="BJ39" i="1"/>
  <c r="BJ38" i="1"/>
  <c r="BJ30" i="1"/>
  <c r="BJ32" i="1" s="1"/>
  <c r="BJ40" i="1" l="1"/>
  <c r="BL37" i="1"/>
  <c r="BK39" i="1"/>
  <c r="BK38" i="1"/>
  <c r="BK30" i="1"/>
  <c r="BK32" i="1" s="1"/>
  <c r="BK40" i="1" l="1"/>
  <c r="BL39" i="1"/>
  <c r="BL38" i="1"/>
  <c r="BL30" i="1"/>
  <c r="BL32" i="1" s="1"/>
  <c r="BL40" i="1" l="1"/>
  <c r="D39" i="1"/>
  <c r="E39" i="1"/>
  <c r="F39" i="1"/>
  <c r="G39" i="1"/>
  <c r="J39" i="1"/>
  <c r="H39" i="1"/>
  <c r="K39" i="1"/>
  <c r="I39" i="1"/>
  <c r="M39" i="1"/>
  <c r="L39" i="1"/>
  <c r="N39" i="1"/>
  <c r="O39" i="1"/>
  <c r="Q39" i="1"/>
  <c r="T39" i="1"/>
  <c r="P39" i="1"/>
  <c r="S39" i="1"/>
  <c r="R39" i="1"/>
  <c r="U39" i="1"/>
  <c r="I21" i="1" l="1"/>
  <c r="D21" i="1"/>
  <c r="E21" i="1"/>
  <c r="O21" i="1"/>
  <c r="Y21" i="1"/>
  <c r="P21" i="1"/>
  <c r="L21" i="1"/>
  <c r="AA21" i="1"/>
  <c r="X21" i="1"/>
  <c r="Z21" i="1"/>
  <c r="S21" i="1"/>
  <c r="N21" i="1"/>
  <c r="AB21" i="1"/>
  <c r="Q21" i="1"/>
  <c r="H21" i="1"/>
  <c r="E30" i="1"/>
  <c r="E32" i="1" s="1"/>
  <c r="G21" i="1"/>
  <c r="W21" i="1"/>
  <c r="J21" i="1"/>
  <c r="V21" i="1"/>
  <c r="M21" i="1"/>
  <c r="D30" i="1"/>
  <c r="D32" i="1" s="1"/>
  <c r="K21" i="1"/>
  <c r="T21" i="1"/>
  <c r="U21" i="1"/>
  <c r="F21" i="1"/>
  <c r="R21" i="1"/>
  <c r="F30" i="1"/>
  <c r="F32" i="1" s="1"/>
  <c r="G30" i="1"/>
  <c r="G32" i="1" s="1"/>
  <c r="H30" i="1"/>
  <c r="H32" i="1" s="1"/>
  <c r="I30" i="1"/>
  <c r="I32" i="1" s="1"/>
  <c r="J30" i="1"/>
  <c r="J32" i="1" s="1"/>
  <c r="K30" i="1"/>
  <c r="K32" i="1" s="1"/>
  <c r="L30" i="1"/>
  <c r="L32" i="1" s="1"/>
  <c r="M30" i="1"/>
  <c r="M32" i="1" s="1"/>
  <c r="N30" i="1"/>
  <c r="N32" i="1" s="1"/>
  <c r="O30" i="1"/>
  <c r="O32" i="1" s="1"/>
  <c r="P30" i="1"/>
  <c r="P32" i="1" s="1"/>
  <c r="Q30" i="1"/>
  <c r="Q32" i="1" s="1"/>
  <c r="R30" i="1"/>
  <c r="R32" i="1" s="1"/>
  <c r="S30" i="1"/>
  <c r="S32" i="1" s="1"/>
  <c r="T30" i="1"/>
  <c r="T32" i="1" s="1"/>
  <c r="U30" i="1"/>
  <c r="U32" i="1" s="1"/>
  <c r="V30" i="1"/>
  <c r="V32" i="1" s="1"/>
  <c r="W30" i="1"/>
  <c r="W32" i="1" s="1"/>
  <c r="X30" i="1"/>
  <c r="X32" i="1" s="1"/>
  <c r="Y30" i="1"/>
  <c r="Y32" i="1" s="1"/>
  <c r="Z30" i="1"/>
  <c r="Z32" i="1" s="1"/>
  <c r="AA30" i="1"/>
  <c r="AA32" i="1" s="1"/>
  <c r="AB30" i="1"/>
  <c r="AB32" i="1" s="1"/>
  <c r="T23" i="1" l="1"/>
  <c r="T38" i="1"/>
  <c r="T40" i="1" s="1"/>
  <c r="AA23" i="1"/>
  <c r="AA38" i="1"/>
  <c r="AA40" i="1" s="1"/>
  <c r="K23" i="1"/>
  <c r="K38" i="1"/>
  <c r="K40" i="1" s="1"/>
  <c r="H23" i="1"/>
  <c r="H38" i="1"/>
  <c r="H40" i="1" s="1"/>
  <c r="S23" i="1"/>
  <c r="S38" i="1"/>
  <c r="S40" i="1" s="1"/>
  <c r="E23" i="1"/>
  <c r="E38" i="1"/>
  <c r="E40" i="1" s="1"/>
  <c r="F23" i="1"/>
  <c r="F38" i="1"/>
  <c r="F40" i="1" s="1"/>
  <c r="W23" i="1"/>
  <c r="W38" i="1"/>
  <c r="W40" i="1" s="1"/>
  <c r="Q23" i="1"/>
  <c r="Q38" i="1"/>
  <c r="Q40" i="1" s="1"/>
  <c r="Z23" i="1"/>
  <c r="Z38" i="1"/>
  <c r="Z40" i="1" s="1"/>
  <c r="P23" i="1"/>
  <c r="P38" i="1"/>
  <c r="P40" i="1" s="1"/>
  <c r="D23" i="1"/>
  <c r="D38" i="1"/>
  <c r="D40" i="1" s="1"/>
  <c r="V23" i="1"/>
  <c r="V38" i="1"/>
  <c r="V40" i="1" s="1"/>
  <c r="N23" i="1"/>
  <c r="N38" i="1"/>
  <c r="N40" i="1" s="1"/>
  <c r="O23" i="1"/>
  <c r="O38" i="1"/>
  <c r="O40" i="1" s="1"/>
  <c r="R23" i="1"/>
  <c r="R38" i="1"/>
  <c r="R40" i="1" s="1"/>
  <c r="J23" i="1"/>
  <c r="J38" i="1"/>
  <c r="J40" i="1" s="1"/>
  <c r="L23" i="1"/>
  <c r="L38" i="1"/>
  <c r="L40" i="1" s="1"/>
  <c r="U23" i="1"/>
  <c r="U38" i="1"/>
  <c r="U40" i="1" s="1"/>
  <c r="M23" i="1"/>
  <c r="M38" i="1"/>
  <c r="M40" i="1" s="1"/>
  <c r="G23" i="1"/>
  <c r="G38" i="1"/>
  <c r="G40" i="1" s="1"/>
  <c r="AB23" i="1"/>
  <c r="AB38" i="1"/>
  <c r="AB40" i="1" s="1"/>
  <c r="X23" i="1"/>
  <c r="X38" i="1"/>
  <c r="X40" i="1" s="1"/>
  <c r="Y23" i="1"/>
  <c r="Y38" i="1"/>
  <c r="Y40" i="1" s="1"/>
  <c r="I23" i="1"/>
  <c r="I38" i="1"/>
  <c r="I40" i="1" s="1"/>
  <c r="C32" i="1"/>
  <c r="C23" i="1" l="1"/>
  <c r="C34" i="1" s="1"/>
  <c r="C49" i="1" s="1"/>
  <c r="C42" i="1"/>
</calcChain>
</file>

<file path=xl/comments1.xml><?xml version="1.0" encoding="utf-8"?>
<comments xmlns="http://schemas.openxmlformats.org/spreadsheetml/2006/main">
  <authors>
    <author>Reference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Reference:</t>
        </r>
        <r>
          <rPr>
            <sz val="9"/>
            <color indexed="81"/>
            <rFont val="Tahoma"/>
            <family val="2"/>
          </rPr>
          <t xml:space="preserve">
Enter the investment interval in terms of years i.e. if you want to analyze a monthly cash flow the enter 1/12, bi-annual then 6/12, yearly 1 and so on.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Reference:</t>
        </r>
        <r>
          <rPr>
            <sz val="9"/>
            <color indexed="81"/>
            <rFont val="Tahoma"/>
            <family val="2"/>
          </rPr>
          <t xml:space="preserve">
Enter</t>
        </r>
      </text>
    </comment>
  </commentList>
</comments>
</file>

<file path=xl/sharedStrings.xml><?xml version="1.0" encoding="utf-8"?>
<sst xmlns="http://schemas.openxmlformats.org/spreadsheetml/2006/main" count="140" uniqueCount="83">
  <si>
    <t>Cost of Capital</t>
  </si>
  <si>
    <t>Investment periods</t>
  </si>
  <si>
    <t>Payback periods</t>
  </si>
  <si>
    <t>period</t>
  </si>
  <si>
    <t>Schedule is current set up for a max of 60 periods but this can be changed by copying the cells farther to the right for as many periods as desired</t>
  </si>
  <si>
    <t>Discount factor</t>
  </si>
  <si>
    <t>x</t>
  </si>
  <si>
    <t xml:space="preserve">Present value </t>
  </si>
  <si>
    <t>Unlevered free cash flow</t>
  </si>
  <si>
    <t>Start at period</t>
  </si>
  <si>
    <t>Net present value</t>
  </si>
  <si>
    <t>row lever</t>
  </si>
  <si>
    <t>col lever</t>
  </si>
  <si>
    <t>Payback start period</t>
  </si>
  <si>
    <t>A sensitivity table can be used to stress up to two inputs and see how the model reacts.</t>
  </si>
  <si>
    <t>IRR</t>
  </si>
  <si>
    <t>IRR calculation</t>
  </si>
  <si>
    <t>Cash out</t>
  </si>
  <si>
    <t>Cash in</t>
  </si>
  <si>
    <t>Net cash flow</t>
  </si>
  <si>
    <t>Date Start</t>
  </si>
  <si>
    <t>NPV</t>
  </si>
  <si>
    <t>=</t>
  </si>
  <si>
    <t>+</t>
  </si>
  <si>
    <t>1+r</t>
  </si>
  <si>
    <r>
      <t>CF</t>
    </r>
    <r>
      <rPr>
        <vertAlign val="subscript"/>
        <sz val="16"/>
        <color theme="1"/>
        <rFont val="Courier New"/>
        <family val="2"/>
      </rPr>
      <t>0</t>
    </r>
  </si>
  <si>
    <r>
      <t>CF</t>
    </r>
    <r>
      <rPr>
        <vertAlign val="subscript"/>
        <sz val="16"/>
        <color theme="1"/>
        <rFont val="Courier New"/>
        <family val="2"/>
      </rPr>
      <t>1</t>
    </r>
  </si>
  <si>
    <r>
      <t>CF</t>
    </r>
    <r>
      <rPr>
        <vertAlign val="subscript"/>
        <sz val="16"/>
        <color theme="1"/>
        <rFont val="Courier New"/>
        <family val="2"/>
      </rPr>
      <t>2</t>
    </r>
  </si>
  <si>
    <t>+ . . .</t>
  </si>
  <si>
    <r>
      <t>(1+r)</t>
    </r>
    <r>
      <rPr>
        <vertAlign val="superscript"/>
        <sz val="16"/>
        <color theme="1"/>
        <rFont val="Courier New"/>
        <family val="3"/>
      </rPr>
      <t>^2</t>
    </r>
  </si>
  <si>
    <t>where</t>
  </si>
  <si>
    <t>CF</t>
  </si>
  <si>
    <t>r</t>
  </si>
  <si>
    <t>required return on investment</t>
  </si>
  <si>
    <t>the expected cash flow in for year 1</t>
  </si>
  <si>
    <t>the expected cash flow in for year 2</t>
  </si>
  <si>
    <r>
      <t>CF</t>
    </r>
    <r>
      <rPr>
        <vertAlign val="subscript"/>
        <sz val="16"/>
        <color theme="1"/>
        <rFont val="Courier New"/>
        <family val="2"/>
      </rPr>
      <t>0 =</t>
    </r>
  </si>
  <si>
    <r>
      <t>CF</t>
    </r>
    <r>
      <rPr>
        <vertAlign val="subscript"/>
        <sz val="16"/>
        <color theme="1"/>
        <rFont val="Courier New"/>
        <family val="2"/>
      </rPr>
      <t>1 =</t>
    </r>
  </si>
  <si>
    <r>
      <t>CF</t>
    </r>
    <r>
      <rPr>
        <vertAlign val="subscript"/>
        <sz val="16"/>
        <color theme="1"/>
        <rFont val="Courier New"/>
        <family val="2"/>
      </rPr>
      <t>2 =</t>
    </r>
  </si>
  <si>
    <t>r =</t>
  </si>
  <si>
    <t>© Mr. Excel Templates 2014</t>
  </si>
  <si>
    <t>www.mrexceltemplates.com</t>
  </si>
  <si>
    <t>Cash Flow Interval (in years)</t>
  </si>
  <si>
    <t>Assumptions</t>
  </si>
  <si>
    <t>Investment cash out</t>
  </si>
  <si>
    <t>Cash Out - Investment Period</t>
  </si>
  <si>
    <t>Cash in - Payback Period</t>
  </si>
  <si>
    <t>In the table below the mid point assumptions are 12% cost of capital and payback period 18 months.</t>
  </si>
  <si>
    <t>The cells to the left change the interval that the sensivity table adds or subtracts to the mid-point assumptions</t>
  </si>
  <si>
    <t xml:space="preserve">The resulting values are what the NPV would be given the new input assumptions. </t>
  </si>
  <si>
    <t>Ex: If 16% were the cost of capital and the payback period started at 30, then the NPV would be 635</t>
  </si>
  <si>
    <t>IRR = Internal rate of return on investment. It is also the cost of capital where the NPV of the project would equal zero.</t>
  </si>
  <si>
    <t>Senstivity table</t>
  </si>
  <si>
    <t>Net Present Value Calculator</t>
  </si>
  <si>
    <r>
      <t>CF</t>
    </r>
    <r>
      <rPr>
        <vertAlign val="subscript"/>
        <sz val="16"/>
        <color theme="1"/>
        <rFont val="Courier New"/>
        <family val="3"/>
      </rPr>
      <t>t</t>
    </r>
  </si>
  <si>
    <r>
      <t>(1+r)</t>
    </r>
    <r>
      <rPr>
        <vertAlign val="superscript"/>
        <sz val="16"/>
        <color theme="1"/>
        <rFont val="Courier New"/>
        <family val="3"/>
      </rPr>
      <t>^t</t>
    </r>
  </si>
  <si>
    <t>Cash Flow in time period</t>
  </si>
  <si>
    <t>the subscript of 0,1,2 .. t is used to denote</t>
  </si>
  <si>
    <t>the time period of the cash flow, usually in years</t>
  </si>
  <si>
    <t>Example</t>
  </si>
  <si>
    <t>initial investment (negative number represents a cash flow out)</t>
  </si>
  <si>
    <t>required return on investment each year</t>
  </si>
  <si>
    <t>Plug these values into the equation above:</t>
  </si>
  <si>
    <t>Inputs for WACC Calculation:</t>
  </si>
  <si>
    <t>Risk free rate (%)</t>
  </si>
  <si>
    <t>Yield-to-Maturity of debt (%)</t>
  </si>
  <si>
    <t>Equity risk premium (%)</t>
  </si>
  <si>
    <t>Beta of stock</t>
  </si>
  <si>
    <t>Corporate tax rate (%)</t>
  </si>
  <si>
    <t>Common shares (MM)</t>
  </si>
  <si>
    <t>Share price ($)</t>
  </si>
  <si>
    <t>Market value of debt ($, MM)</t>
  </si>
  <si>
    <t>Weighted Average Cost of Capital (WACC) Calculation</t>
  </si>
  <si>
    <t>Debt</t>
  </si>
  <si>
    <t>Equity</t>
  </si>
  <si>
    <t>Total</t>
  </si>
  <si>
    <t>Pre-tax cost of debt (%)</t>
  </si>
  <si>
    <t>After-tax cost of debt (%)</t>
  </si>
  <si>
    <t>Cost of equity (%)</t>
  </si>
  <si>
    <t>Market value of equity ($, MM)</t>
  </si>
  <si>
    <t>Enterprise Value ($, MM)</t>
  </si>
  <si>
    <t>Percent of enterprise value (%)</t>
  </si>
  <si>
    <t>Weighted Average Cost of Capital (WACC,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</si>
</sst>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#,##0.0_);\(#,##0.0\)"/>
    <numFmt numFmtId="167" formatCode="#,##0.0%_);\(#,##0.0%\)"/>
    <numFmt numFmtId="168" formatCode="#,##0%_);\(#,##0%\)"/>
    <numFmt numFmtId="169" formatCode="[$-409]mmm\-yy;@"/>
    <numFmt numFmtId="170" formatCode="&quot;$&quot;#,##0.0_);\(&quot;$&quot;#,##0.0\)"/>
    <numFmt numFmtId="171" formatCode="_(* #,##0.0_);_(* \(#,##0.0\);_(* &quot;-&quot;??_);_(@_)"/>
    <numFmt numFmtId="173" formatCode="_(&quot;$&quot;* #,##0.0_);_(&quot;$&quot;* \(#,##0.0\);_(&quot;$&quot;* &quot;-&quot;??_);_(@_)"/>
    <numFmt numFmtId="174" formatCode="0.0%"/>
  </numFmts>
  <fonts count="45" x14ac:knownFonts="1">
    <font>
      <sz val="9"/>
      <color theme="1"/>
      <name val="Courier New"/>
      <family val="2"/>
    </font>
    <font>
      <i/>
      <sz val="9"/>
      <color rgb="FF7F7F7F"/>
      <name val="Courier New"/>
      <family val="2"/>
    </font>
    <font>
      <sz val="11"/>
      <color theme="1"/>
      <name val="Courier New"/>
      <family val="2"/>
    </font>
    <font>
      <sz val="16"/>
      <color theme="1"/>
      <name val="Courier New"/>
      <family val="2"/>
    </font>
    <font>
      <vertAlign val="subscript"/>
      <sz val="16"/>
      <color theme="1"/>
      <name val="Courier New"/>
      <family val="2"/>
    </font>
    <font>
      <vertAlign val="superscript"/>
      <sz val="16"/>
      <color theme="1"/>
      <name val="Courier New"/>
      <family val="3"/>
    </font>
    <font>
      <i/>
      <sz val="11"/>
      <color rgb="FF7F7F7F"/>
      <name val="Courier New"/>
      <family val="2"/>
    </font>
    <font>
      <i/>
      <sz val="11"/>
      <color rgb="FF0070C0"/>
      <name val="Courier New"/>
      <family val="2"/>
    </font>
    <font>
      <i/>
      <sz val="9"/>
      <color rgb="FF0070C0"/>
      <name val="Courier New"/>
      <family val="2"/>
    </font>
    <font>
      <sz val="9"/>
      <color theme="1"/>
      <name val="Courier New"/>
      <family val="2"/>
    </font>
    <font>
      <b/>
      <sz val="9"/>
      <color rgb="FF3F3F3F"/>
      <name val="Courier New"/>
      <family val="2"/>
    </font>
    <font>
      <b/>
      <sz val="9"/>
      <color rgb="FFFA7D00"/>
      <name val="Courier New"/>
      <family val="2"/>
    </font>
    <font>
      <u/>
      <sz val="9"/>
      <color theme="10"/>
      <name val="Courier New"/>
      <family val="2"/>
    </font>
    <font>
      <sz val="9"/>
      <color theme="1"/>
      <name val="Calibri"/>
      <family val="2"/>
    </font>
    <font>
      <b/>
      <sz val="16"/>
      <color rgb="FFFFFFFF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i/>
      <sz val="9"/>
      <color rgb="FF7F7F7F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sz val="10"/>
      <color rgb="FF0066FF"/>
      <name val="Calibri"/>
      <family val="2"/>
    </font>
    <font>
      <sz val="11"/>
      <color rgb="FF0066FF"/>
      <name val="Calibri"/>
      <family val="2"/>
    </font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theme="1"/>
      <name val="Calibri"/>
      <family val="2"/>
    </font>
    <font>
      <i/>
      <sz val="11"/>
      <color rgb="FF7F7F7F"/>
      <name val="Calibri"/>
      <family val="2"/>
    </font>
    <font>
      <sz val="11"/>
      <color theme="0"/>
      <name val="Calibri"/>
      <family val="2"/>
    </font>
    <font>
      <sz val="9"/>
      <color theme="1" tint="0.34998626667073579"/>
      <name val="Courier New"/>
      <family val="3"/>
    </font>
    <font>
      <b/>
      <sz val="11"/>
      <color rgb="FF3F3F3F"/>
      <name val="Courier New"/>
      <family val="2"/>
    </font>
    <font>
      <i/>
      <sz val="11"/>
      <color rgb="FF000000"/>
      <name val="Calibri"/>
      <family val="2"/>
    </font>
    <font>
      <i/>
      <sz val="9"/>
      <color rgb="FF002060"/>
      <name val="Courier New"/>
      <family val="2"/>
    </font>
    <font>
      <i/>
      <sz val="9"/>
      <color rgb="FFFF0000"/>
      <name val="Courier New"/>
      <family val="2"/>
    </font>
    <font>
      <vertAlign val="subscript"/>
      <sz val="16"/>
      <color theme="1"/>
      <name val="Courier New"/>
      <family val="3"/>
    </font>
    <font>
      <i/>
      <sz val="9"/>
      <color rgb="FF000000"/>
      <name val="Courier New"/>
      <family val="2"/>
    </font>
    <font>
      <sz val="14"/>
      <color theme="1"/>
      <name val="Courier New"/>
      <family val="2"/>
    </font>
    <font>
      <b/>
      <sz val="14"/>
      <color theme="0"/>
      <name val="Courier New"/>
      <family val="3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/>
      <diagonal/>
    </border>
    <border>
      <left/>
      <right style="thin">
        <color rgb="FFB2B2B2"/>
      </right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rgb="FF0070C0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10" fillId="6" borderId="7" applyNumberFormat="0" applyAlignment="0" applyProtection="0"/>
    <xf numFmtId="0" fontId="11" fillId="6" borderId="1" applyNumberFormat="0" applyAlignment="0" applyProtection="0"/>
    <xf numFmtId="0" fontId="9" fillId="7" borderId="8" applyNumberFormat="0" applyFont="0" applyAlignment="0" applyProtection="0"/>
    <xf numFmtId="0" fontId="1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37">
    <xf numFmtId="0" fontId="0" fillId="0" borderId="0" xfId="0"/>
    <xf numFmtId="0" fontId="0" fillId="2" borderId="0" xfId="0" applyFill="1"/>
    <xf numFmtId="0" fontId="0" fillId="2" borderId="4" xfId="0" applyFill="1" applyBorder="1"/>
    <xf numFmtId="0" fontId="1" fillId="2" borderId="0" xfId="1" applyFill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6" fillId="2" borderId="0" xfId="1" applyFont="1" applyFill="1"/>
    <xf numFmtId="0" fontId="7" fillId="2" borderId="0" xfId="1" applyFont="1" applyFill="1"/>
    <xf numFmtId="0" fontId="8" fillId="2" borderId="0" xfId="1" applyFont="1" applyFill="1"/>
    <xf numFmtId="0" fontId="3" fillId="2" borderId="5" xfId="0" applyFont="1" applyFill="1" applyBorder="1"/>
    <xf numFmtId="37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5" borderId="1" xfId="3" applyFont="1" applyFill="1"/>
    <xf numFmtId="0" fontId="15" fillId="2" borderId="0" xfId="0" applyFont="1" applyFill="1"/>
    <xf numFmtId="0" fontId="16" fillId="2" borderId="0" xfId="5" applyFont="1" applyFill="1"/>
    <xf numFmtId="0" fontId="17" fillId="2" borderId="0" xfId="1" applyFont="1" applyFill="1"/>
    <xf numFmtId="37" fontId="13" fillId="2" borderId="0" xfId="0" applyNumberFormat="1" applyFont="1" applyFill="1"/>
    <xf numFmtId="0" fontId="13" fillId="2" borderId="4" xfId="0" applyFont="1" applyFill="1" applyBorder="1"/>
    <xf numFmtId="167" fontId="23" fillId="7" borderId="8" xfId="4" applyNumberFormat="1" applyFont="1"/>
    <xf numFmtId="39" fontId="23" fillId="7" borderId="8" xfId="4" applyNumberFormat="1" applyFont="1"/>
    <xf numFmtId="166" fontId="23" fillId="7" borderId="8" xfId="4" applyNumberFormat="1" applyFont="1"/>
    <xf numFmtId="14" fontId="23" fillId="7" borderId="8" xfId="4" applyNumberFormat="1" applyFont="1"/>
    <xf numFmtId="0" fontId="24" fillId="2" borderId="0" xfId="0" applyFont="1" applyFill="1"/>
    <xf numFmtId="0" fontId="27" fillId="9" borderId="6" xfId="0" applyFont="1" applyFill="1" applyBorder="1"/>
    <xf numFmtId="165" fontId="24" fillId="2" borderId="0" xfId="0" applyNumberFormat="1" applyFont="1" applyFill="1"/>
    <xf numFmtId="37" fontId="29" fillId="5" borderId="2" xfId="0" applyNumberFormat="1" applyFont="1" applyFill="1" applyBorder="1" applyAlignment="1">
      <alignment horizontal="center"/>
    </xf>
    <xf numFmtId="0" fontId="15" fillId="2" borderId="4" xfId="0" applyFont="1" applyFill="1" applyBorder="1"/>
    <xf numFmtId="37" fontId="15" fillId="2" borderId="4" xfId="0" applyNumberFormat="1" applyFont="1" applyFill="1" applyBorder="1"/>
    <xf numFmtId="165" fontId="15" fillId="2" borderId="0" xfId="0" applyNumberFormat="1" applyFont="1" applyFill="1"/>
    <xf numFmtId="0" fontId="15" fillId="2" borderId="2" xfId="0" applyFont="1" applyFill="1" applyBorder="1"/>
    <xf numFmtId="37" fontId="15" fillId="2" borderId="3" xfId="0" applyNumberFormat="1" applyFont="1" applyFill="1" applyBorder="1"/>
    <xf numFmtId="164" fontId="15" fillId="2" borderId="2" xfId="0" applyNumberFormat="1" applyFont="1" applyFill="1" applyBorder="1"/>
    <xf numFmtId="0" fontId="15" fillId="2" borderId="3" xfId="0" applyFont="1" applyFill="1" applyBorder="1"/>
    <xf numFmtId="9" fontId="15" fillId="2" borderId="0" xfId="0" applyNumberFormat="1" applyFont="1" applyFill="1"/>
    <xf numFmtId="0" fontId="15" fillId="2" borderId="5" xfId="0" applyFont="1" applyFill="1" applyBorder="1"/>
    <xf numFmtId="0" fontId="15" fillId="2" borderId="0" xfId="0" applyFont="1" applyFill="1" applyBorder="1"/>
    <xf numFmtId="168" fontId="15" fillId="2" borderId="2" xfId="0" applyNumberFormat="1" applyFont="1" applyFill="1" applyBorder="1" applyAlignment="1">
      <alignment horizontal="centerContinuous"/>
    </xf>
    <xf numFmtId="37" fontId="15" fillId="2" borderId="0" xfId="0" applyNumberFormat="1" applyFont="1" applyFill="1"/>
    <xf numFmtId="37" fontId="15" fillId="2" borderId="4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centerContinuous"/>
    </xf>
    <xf numFmtId="0" fontId="32" fillId="2" borderId="0" xfId="0" applyFont="1" applyFill="1" applyAlignment="1">
      <alignment horizontal="center"/>
    </xf>
    <xf numFmtId="37" fontId="15" fillId="2" borderId="2" xfId="0" applyNumberFormat="1" applyFont="1" applyFill="1" applyBorder="1"/>
    <xf numFmtId="37" fontId="23" fillId="7" borderId="8" xfId="4" applyNumberFormat="1" applyFont="1"/>
    <xf numFmtId="0" fontId="15" fillId="7" borderId="8" xfId="4" applyFont="1"/>
    <xf numFmtId="37" fontId="15" fillId="7" borderId="8" xfId="4" applyNumberFormat="1" applyFont="1"/>
    <xf numFmtId="0" fontId="28" fillId="4" borderId="0" xfId="0" applyFont="1" applyFill="1" applyBorder="1"/>
    <xf numFmtId="0" fontId="28" fillId="4" borderId="4" xfId="0" applyFont="1" applyFill="1" applyBorder="1" applyAlignment="1">
      <alignment horizontal="right"/>
    </xf>
    <xf numFmtId="37" fontId="29" fillId="4" borderId="0" xfId="0" applyNumberFormat="1" applyFont="1" applyFill="1" applyBorder="1" applyAlignment="1">
      <alignment horizontal="center"/>
    </xf>
    <xf numFmtId="0" fontId="33" fillId="2" borderId="0" xfId="1" applyFont="1" applyFill="1"/>
    <xf numFmtId="0" fontId="33" fillId="2" borderId="4" xfId="1" applyFont="1" applyFill="1" applyBorder="1"/>
    <xf numFmtId="165" fontId="33" fillId="2" borderId="0" xfId="1" applyNumberFormat="1" applyFont="1" applyFill="1"/>
    <xf numFmtId="39" fontId="24" fillId="2" borderId="0" xfId="0" applyNumberFormat="1" applyFont="1" applyFill="1"/>
    <xf numFmtId="0" fontId="20" fillId="5" borderId="2" xfId="0" applyFont="1" applyFill="1" applyBorder="1"/>
    <xf numFmtId="0" fontId="18" fillId="5" borderId="3" xfId="0" applyFont="1" applyFill="1" applyBorder="1" applyAlignment="1">
      <alignment horizontal="right"/>
    </xf>
    <xf numFmtId="0" fontId="30" fillId="10" borderId="2" xfId="0" applyFont="1" applyFill="1" applyBorder="1"/>
    <xf numFmtId="0" fontId="30" fillId="10" borderId="3" xfId="0" applyFont="1" applyFill="1" applyBorder="1"/>
    <xf numFmtId="0" fontId="15" fillId="11" borderId="0" xfId="0" applyFont="1" applyFill="1" applyBorder="1"/>
    <xf numFmtId="0" fontId="15" fillId="11" borderId="0" xfId="0" applyFont="1" applyFill="1"/>
    <xf numFmtId="0" fontId="15" fillId="11" borderId="0" xfId="0" applyFont="1" applyFill="1" applyAlignment="1">
      <alignment horizontal="right"/>
    </xf>
    <xf numFmtId="0" fontId="15" fillId="11" borderId="5" xfId="0" applyFont="1" applyFill="1" applyBorder="1"/>
    <xf numFmtId="0" fontId="31" fillId="11" borderId="0" xfId="1" applyFont="1" applyFill="1"/>
    <xf numFmtId="0" fontId="15" fillId="11" borderId="0" xfId="0" applyFont="1" applyFill="1" applyAlignment="1">
      <alignment horizontal="center"/>
    </xf>
    <xf numFmtId="37" fontId="15" fillId="11" borderId="0" xfId="0" applyNumberFormat="1" applyFont="1" applyFill="1" applyBorder="1"/>
    <xf numFmtId="168" fontId="15" fillId="11" borderId="0" xfId="0" applyNumberFormat="1" applyFont="1" applyFill="1" applyBorder="1" applyAlignment="1">
      <alignment horizontal="centerContinuous"/>
    </xf>
    <xf numFmtId="37" fontId="15" fillId="11" borderId="0" xfId="0" applyNumberFormat="1" applyFont="1" applyFill="1" applyBorder="1" applyAlignment="1">
      <alignment horizontal="center"/>
    </xf>
    <xf numFmtId="169" fontId="19" fillId="5" borderId="2" xfId="0" applyNumberFormat="1" applyFont="1" applyFill="1" applyBorder="1"/>
    <xf numFmtId="0" fontId="20" fillId="5" borderId="3" xfId="0" applyFont="1" applyFill="1" applyBorder="1"/>
    <xf numFmtId="37" fontId="34" fillId="6" borderId="7" xfId="2" applyNumberFormat="1" applyFont="1"/>
    <xf numFmtId="167" fontId="34" fillId="6" borderId="7" xfId="2" applyNumberFormat="1" applyFont="1"/>
    <xf numFmtId="0" fontId="15" fillId="11" borderId="11" xfId="0" applyFont="1" applyFill="1" applyBorder="1"/>
    <xf numFmtId="168" fontId="23" fillId="7" borderId="12" xfId="4" applyNumberFormat="1" applyFont="1" applyBorder="1" applyAlignment="1">
      <alignment horizontal="centerContinuous"/>
    </xf>
    <xf numFmtId="37" fontId="23" fillId="7" borderId="13" xfId="4" applyNumberFormat="1" applyFont="1" applyBorder="1" applyAlignment="1">
      <alignment horizontal="center"/>
    </xf>
    <xf numFmtId="37" fontId="15" fillId="2" borderId="14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right"/>
    </xf>
    <xf numFmtId="37" fontId="29" fillId="2" borderId="3" xfId="0" applyNumberFormat="1" applyFont="1" applyFill="1" applyBorder="1"/>
    <xf numFmtId="0" fontId="35" fillId="11" borderId="5" xfId="1" applyFont="1" applyFill="1" applyBorder="1"/>
    <xf numFmtId="0" fontId="36" fillId="11" borderId="5" xfId="1" applyFont="1" applyFill="1" applyBorder="1"/>
    <xf numFmtId="0" fontId="36" fillId="11" borderId="0" xfId="1" applyFont="1" applyFill="1" applyBorder="1"/>
    <xf numFmtId="0" fontId="36" fillId="11" borderId="0" xfId="1" applyFont="1" applyFill="1"/>
    <xf numFmtId="0" fontId="37" fillId="2" borderId="0" xfId="1" applyFont="1" applyFill="1"/>
    <xf numFmtId="0" fontId="37" fillId="11" borderId="0" xfId="1" applyFont="1" applyFill="1" applyBorder="1"/>
    <xf numFmtId="0" fontId="21" fillId="9" borderId="3" xfId="0" applyFont="1" applyFill="1" applyBorder="1"/>
    <xf numFmtId="0" fontId="3" fillId="2" borderId="0" xfId="0" applyFont="1" applyFill="1" applyBorder="1" applyAlignment="1">
      <alignment horizontal="center"/>
    </xf>
    <xf numFmtId="0" fontId="3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0" xfId="0" quotePrefix="1" applyFill="1"/>
    <xf numFmtId="0" fontId="3" fillId="10" borderId="5" xfId="0" applyFont="1" applyFill="1" applyBorder="1" applyAlignment="1">
      <alignment horizontal="center"/>
    </xf>
    <xf numFmtId="0" fontId="0" fillId="10" borderId="0" xfId="0" applyFill="1"/>
    <xf numFmtId="0" fontId="39" fillId="4" borderId="0" xfId="1" applyFont="1" applyFill="1"/>
    <xf numFmtId="0" fontId="40" fillId="2" borderId="0" xfId="0" applyFont="1" applyFill="1"/>
    <xf numFmtId="0" fontId="41" fillId="8" borderId="0" xfId="0" applyFont="1" applyFill="1"/>
    <xf numFmtId="170" fontId="3" fillId="3" borderId="3" xfId="0" applyNumberFormat="1" applyFont="1" applyFill="1" applyBorder="1" applyAlignment="1">
      <alignment horizontal="right"/>
    </xf>
    <xf numFmtId="0" fontId="14" fillId="5" borderId="15" xfId="3" applyFont="1" applyFill="1" applyBorder="1" applyAlignment="1">
      <alignment horizontal="left"/>
    </xf>
    <xf numFmtId="0" fontId="14" fillId="5" borderId="0" xfId="3" applyFont="1" applyFill="1" applyBorder="1" applyAlignment="1">
      <alignment horizontal="left"/>
    </xf>
    <xf numFmtId="0" fontId="42" fillId="0" borderId="0" xfId="0" applyFont="1"/>
    <xf numFmtId="10" fontId="43" fillId="0" borderId="16" xfId="0" applyNumberFormat="1" applyFont="1" applyBorder="1"/>
    <xf numFmtId="10" fontId="43" fillId="0" borderId="17" xfId="0" applyNumberFormat="1" applyFont="1" applyBorder="1"/>
    <xf numFmtId="0" fontId="43" fillId="0" borderId="17" xfId="0" applyFont="1" applyBorder="1"/>
    <xf numFmtId="9" fontId="43" fillId="0" borderId="17" xfId="0" applyNumberFormat="1" applyFont="1" applyBorder="1"/>
    <xf numFmtId="0" fontId="0" fillId="0" borderId="17" xfId="0" applyBorder="1"/>
    <xf numFmtId="171" fontId="43" fillId="0" borderId="17" xfId="6" applyNumberFormat="1" applyFont="1" applyBorder="1"/>
    <xf numFmtId="44" fontId="43" fillId="0" borderId="17" xfId="7" applyFont="1" applyBorder="1"/>
    <xf numFmtId="173" fontId="43" fillId="0" borderId="18" xfId="7" applyNumberFormat="1" applyFont="1" applyBorder="1"/>
    <xf numFmtId="0" fontId="44" fillId="0" borderId="19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0" fillId="0" borderId="20" xfId="0" applyBorder="1"/>
    <xf numFmtId="174" fontId="0" fillId="0" borderId="5" xfId="0" applyNumberFormat="1" applyBorder="1"/>
    <xf numFmtId="10" fontId="0" fillId="0" borderId="21" xfId="0" applyNumberFormat="1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174" fontId="0" fillId="0" borderId="23" xfId="8" applyNumberFormat="1" applyFont="1" applyBorder="1"/>
    <xf numFmtId="0" fontId="0" fillId="0" borderId="24" xfId="0" applyBorder="1"/>
    <xf numFmtId="173" fontId="0" fillId="0" borderId="23" xfId="7" applyNumberFormat="1" applyFont="1" applyBorder="1"/>
    <xf numFmtId="173" fontId="0" fillId="0" borderId="23" xfId="0" applyNumberFormat="1" applyBorder="1"/>
    <xf numFmtId="173" fontId="0" fillId="0" borderId="24" xfId="0" applyNumberFormat="1" applyBorder="1"/>
    <xf numFmtId="0" fontId="0" fillId="0" borderId="25" xfId="0" applyBorder="1"/>
    <xf numFmtId="174" fontId="0" fillId="0" borderId="4" xfId="8" applyNumberFormat="1" applyFont="1" applyBorder="1"/>
    <xf numFmtId="0" fontId="42" fillId="0" borderId="20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174" fontId="42" fillId="0" borderId="21" xfId="8" applyNumberFormat="1" applyFont="1" applyBorder="1"/>
    <xf numFmtId="0" fontId="42" fillId="0" borderId="25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74" fontId="42" fillId="0" borderId="25" xfId="8" applyNumberFormat="1" applyFont="1" applyBorder="1"/>
    <xf numFmtId="0" fontId="0" fillId="0" borderId="4" xfId="0" applyBorder="1"/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174" fontId="42" fillId="0" borderId="24" xfId="8" applyNumberFormat="1" applyFont="1" applyBorder="1"/>
  </cellXfs>
  <cellStyles count="9">
    <cellStyle name="Calculation" xfId="3" builtinId="22"/>
    <cellStyle name="Comma" xfId="6" builtinId="3"/>
    <cellStyle name="Currency" xfId="7" builtinId="4"/>
    <cellStyle name="Explanatory Text" xfId="1" builtinId="53"/>
    <cellStyle name="Hyperlink" xfId="5" builtinId="8"/>
    <cellStyle name="Normal" xfId="0" builtinId="0"/>
    <cellStyle name="Note" xfId="4" builtinId="10"/>
    <cellStyle name="Output" xfId="2" builtinId="21"/>
    <cellStyle name="Percent" xfId="8" builtinId="5"/>
  </cellStyles>
  <dxfs count="5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top/>
        <bottom/>
      </border>
    </dxf>
    <dxf>
      <font>
        <color theme="0"/>
      </font>
      <fill>
        <patternFill>
          <bgColor theme="0"/>
        </patternFill>
      </fill>
      <border>
        <top/>
        <bottom/>
      </border>
    </dxf>
    <dxf>
      <font>
        <color theme="0"/>
      </font>
      <fill>
        <patternFill>
          <bgColor theme="0"/>
        </patternFill>
      </fill>
      <border>
        <top/>
        <bottom/>
      </border>
    </dxf>
  </dxfs>
  <tableStyles count="0" defaultTableStyle="TableStyleMedium2" defaultPivotStyle="PivotStyleLight16"/>
  <colors>
    <mruColors>
      <color rgb="FF66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0</xdr:row>
      <xdr:rowOff>57151</xdr:rowOff>
    </xdr:from>
    <xdr:ext cx="1619250" cy="638174"/>
    <xdr:sp macro="" textlink="">
      <xdr:nvSpPr>
        <xdr:cNvPr id="5" name="Rounded Rectangular Callout 4"/>
        <xdr:cNvSpPr/>
      </xdr:nvSpPr>
      <xdr:spPr>
        <a:xfrm>
          <a:off x="3448050" y="57151"/>
          <a:ext cx="1619250" cy="638174"/>
        </a:xfrm>
        <a:prstGeom prst="wedgeRoundRectCallout">
          <a:avLst>
            <a:gd name="adj1" fmla="val -67449"/>
            <a:gd name="adj2" fmla="val 135632"/>
            <a:gd name="adj3" fmla="val 16667"/>
          </a:avLst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40" tIns="0" rIns="91440" bIns="0" rtlCol="0" anchor="t">
          <a:noAutofit/>
        </a:bodyPr>
        <a:lstStyle/>
        <a:p>
          <a:pPr algn="l"/>
          <a:r>
            <a:rPr lang="en-US" sz="900">
              <a:solidFill>
                <a:srgbClr val="0070C0"/>
              </a:solidFill>
            </a:rPr>
            <a:t>Enter annual</a:t>
          </a:r>
          <a:r>
            <a:rPr lang="en-US" sz="900" baseline="0">
              <a:solidFill>
                <a:srgbClr val="0070C0"/>
              </a:solidFill>
            </a:rPr>
            <a:t> cost of capital for the investment. </a:t>
          </a:r>
        </a:p>
        <a:p>
          <a:pPr algn="l"/>
          <a:r>
            <a:rPr lang="en-US" sz="900" baseline="0">
              <a:solidFill>
                <a:srgbClr val="0070C0"/>
              </a:solidFill>
            </a:rPr>
            <a:t>This  is sometimes called the 'hurdle' rate.</a:t>
          </a:r>
          <a:endParaRPr 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4</xdr:col>
      <xdr:colOff>285750</xdr:colOff>
      <xdr:row>9</xdr:row>
      <xdr:rowOff>1</xdr:rowOff>
    </xdr:from>
    <xdr:ext cx="1771650" cy="438149"/>
    <xdr:sp macro="" textlink="">
      <xdr:nvSpPr>
        <xdr:cNvPr id="6" name="Rounded Rectangular Callout 5"/>
        <xdr:cNvSpPr/>
      </xdr:nvSpPr>
      <xdr:spPr>
        <a:xfrm>
          <a:off x="4171950" y="1762126"/>
          <a:ext cx="1771650" cy="438149"/>
        </a:xfrm>
        <a:prstGeom prst="wedgeRoundRectCallout">
          <a:avLst>
            <a:gd name="adj1" fmla="val -104090"/>
            <a:gd name="adj2" fmla="val -33057"/>
            <a:gd name="adj3" fmla="val 16667"/>
          </a:avLst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40" tIns="0" rIns="91440" bIns="0" rtlCol="0" anchor="t">
          <a:noAutofit/>
        </a:bodyPr>
        <a:lstStyle/>
        <a:p>
          <a:pPr algn="l"/>
          <a:r>
            <a:rPr lang="en-US" sz="1000">
              <a:solidFill>
                <a:srgbClr val="0070C0"/>
              </a:solidFill>
            </a:rPr>
            <a:t># of periods for payback.</a:t>
          </a:r>
        </a:p>
        <a:p>
          <a:pPr algn="l"/>
          <a:r>
            <a:rPr lang="en-US" sz="1000">
              <a:solidFill>
                <a:srgbClr val="0070C0"/>
              </a:solidFill>
            </a:rPr>
            <a:t>In this example 36 months.</a:t>
          </a:r>
          <a:endParaRPr lang="en-US" sz="1200">
            <a:solidFill>
              <a:srgbClr val="0070C0"/>
            </a:solidFill>
          </a:endParaRPr>
        </a:p>
      </xdr:txBody>
    </xdr:sp>
    <xdr:clientData/>
  </xdr:oneCellAnchor>
  <xdr:oneCellAnchor>
    <xdr:from>
      <xdr:col>4</xdr:col>
      <xdr:colOff>285750</xdr:colOff>
      <xdr:row>6</xdr:row>
      <xdr:rowOff>85726</xdr:rowOff>
    </xdr:from>
    <xdr:ext cx="1771650" cy="400049"/>
    <xdr:sp macro="" textlink="">
      <xdr:nvSpPr>
        <xdr:cNvPr id="7" name="Rounded Rectangular Callout 6"/>
        <xdr:cNvSpPr/>
      </xdr:nvSpPr>
      <xdr:spPr>
        <a:xfrm>
          <a:off x="4171950" y="1276351"/>
          <a:ext cx="1771650" cy="400049"/>
        </a:xfrm>
        <a:prstGeom prst="wedgeRoundRectCallout">
          <a:avLst>
            <a:gd name="adj1" fmla="val -103015"/>
            <a:gd name="adj2" fmla="val 38474"/>
            <a:gd name="adj3" fmla="val 16667"/>
          </a:avLst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40" tIns="0" rIns="91440" bIns="0" rtlCol="0" anchor="t">
          <a:noAutofit/>
        </a:bodyPr>
        <a:lstStyle/>
        <a:p>
          <a:pPr algn="l"/>
          <a:r>
            <a:rPr lang="en-US" sz="1000">
              <a:solidFill>
                <a:srgbClr val="0070C0"/>
              </a:solidFill>
            </a:rPr>
            <a:t># of periods for investment. In this example</a:t>
          </a:r>
          <a:r>
            <a:rPr lang="en-US" sz="1000" baseline="0">
              <a:solidFill>
                <a:srgbClr val="0070C0"/>
              </a:solidFill>
            </a:rPr>
            <a:t> 24 months.</a:t>
          </a:r>
          <a:endParaRPr lang="en-US" sz="1200">
            <a:solidFill>
              <a:srgbClr val="0070C0"/>
            </a:solidFill>
          </a:endParaRPr>
        </a:p>
      </xdr:txBody>
    </xdr:sp>
    <xdr:clientData/>
  </xdr:oneCellAnchor>
  <xdr:oneCellAnchor>
    <xdr:from>
      <xdr:col>5</xdr:col>
      <xdr:colOff>581025</xdr:colOff>
      <xdr:row>0</xdr:row>
      <xdr:rowOff>66675</xdr:rowOff>
    </xdr:from>
    <xdr:ext cx="1771650" cy="895350"/>
    <xdr:sp macro="" textlink="">
      <xdr:nvSpPr>
        <xdr:cNvPr id="8" name="Rounded Rectangular Callout 7"/>
        <xdr:cNvSpPr/>
      </xdr:nvSpPr>
      <xdr:spPr>
        <a:xfrm>
          <a:off x="5143500" y="66675"/>
          <a:ext cx="1771650" cy="895350"/>
        </a:xfrm>
        <a:prstGeom prst="wedgeRoundRectCallout">
          <a:avLst>
            <a:gd name="adj1" fmla="val -160005"/>
            <a:gd name="adj2" fmla="val 110005"/>
            <a:gd name="adj3" fmla="val 16667"/>
          </a:avLst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40" tIns="0" rIns="91440" bIns="0" rtlCol="0" anchor="t">
          <a:noAutofit/>
        </a:bodyPr>
        <a:lstStyle/>
        <a:p>
          <a:pPr algn="l"/>
          <a:r>
            <a:rPr lang="en-US" sz="1000">
              <a:solidFill>
                <a:srgbClr val="0070C0"/>
              </a:solidFill>
            </a:rPr>
            <a:t>Enter</a:t>
          </a:r>
          <a:r>
            <a:rPr lang="en-US" sz="1000" baseline="0">
              <a:solidFill>
                <a:srgbClr val="0070C0"/>
              </a:solidFill>
            </a:rPr>
            <a:t> how often you want to analyze cash flows in terms of years. i.e. monthly would be 1/12 and yearly would be 12/12 or 1</a:t>
          </a:r>
        </a:p>
      </xdr:txBody>
    </xdr:sp>
    <xdr:clientData/>
  </xdr:oneCellAnchor>
  <xdr:oneCellAnchor>
    <xdr:from>
      <xdr:col>0</xdr:col>
      <xdr:colOff>361950</xdr:colOff>
      <xdr:row>11</xdr:row>
      <xdr:rowOff>171451</xdr:rowOff>
    </xdr:from>
    <xdr:ext cx="1771650" cy="714374"/>
    <xdr:sp macro="" textlink="">
      <xdr:nvSpPr>
        <xdr:cNvPr id="9" name="Rounded Rectangular Callout 8"/>
        <xdr:cNvSpPr/>
      </xdr:nvSpPr>
      <xdr:spPr>
        <a:xfrm>
          <a:off x="361950" y="2314576"/>
          <a:ext cx="1771650" cy="714374"/>
        </a:xfrm>
        <a:prstGeom prst="wedgeRoundRectCallout">
          <a:avLst>
            <a:gd name="adj1" fmla="val 73329"/>
            <a:gd name="adj2" fmla="val -86477"/>
            <a:gd name="adj3" fmla="val 16667"/>
          </a:avLst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40" tIns="0" rIns="91440" bIns="0" rtlCol="0" anchor="t">
          <a:noAutofit/>
        </a:bodyPr>
        <a:lstStyle/>
        <a:p>
          <a:pPr algn="l"/>
          <a:r>
            <a:rPr lang="en-US" sz="1000">
              <a:solidFill>
                <a:srgbClr val="0070C0"/>
              </a:solidFill>
            </a:rPr>
            <a:t>What</a:t>
          </a:r>
          <a:r>
            <a:rPr lang="en-US" sz="1000" baseline="0">
              <a:solidFill>
                <a:srgbClr val="0070C0"/>
              </a:solidFill>
            </a:rPr>
            <a:t> period do you expect the project to generate cash  flow in? Ex: starts on the 18th month.</a:t>
          </a:r>
          <a:endParaRPr lang="en-US" sz="1200">
            <a:solidFill>
              <a:srgbClr val="0070C0"/>
            </a:solidFill>
          </a:endParaRPr>
        </a:p>
      </xdr:txBody>
    </xdr:sp>
    <xdr:clientData/>
  </xdr:oneCellAnchor>
  <xdr:oneCellAnchor>
    <xdr:from>
      <xdr:col>11</xdr:col>
      <xdr:colOff>409575</xdr:colOff>
      <xdr:row>10</xdr:row>
      <xdr:rowOff>85726</xdr:rowOff>
    </xdr:from>
    <xdr:ext cx="1771650" cy="714374"/>
    <xdr:sp macro="" textlink="">
      <xdr:nvSpPr>
        <xdr:cNvPr id="10" name="Rounded Rectangular Callout 9"/>
        <xdr:cNvSpPr/>
      </xdr:nvSpPr>
      <xdr:spPr>
        <a:xfrm>
          <a:off x="8858250" y="2038351"/>
          <a:ext cx="1771650" cy="714374"/>
        </a:xfrm>
        <a:prstGeom prst="wedgeRoundRectCallout">
          <a:avLst>
            <a:gd name="adj1" fmla="val -125058"/>
            <a:gd name="adj2" fmla="val 125523"/>
            <a:gd name="adj3" fmla="val 16667"/>
          </a:avLst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40" tIns="0" rIns="91440" bIns="0" rtlCol="0" anchor="t">
          <a:noAutofit/>
        </a:bodyPr>
        <a:lstStyle/>
        <a:p>
          <a:pPr algn="l"/>
          <a:r>
            <a:rPr lang="en-US" sz="1000">
              <a:solidFill>
                <a:srgbClr val="0070C0"/>
              </a:solidFill>
            </a:rPr>
            <a:t>Enter your</a:t>
          </a:r>
          <a:r>
            <a:rPr lang="en-US" sz="1000" baseline="0">
              <a:solidFill>
                <a:srgbClr val="0070C0"/>
              </a:solidFill>
            </a:rPr>
            <a:t> periodic investment cash outflows in the yellow cells</a:t>
          </a:r>
          <a:endParaRPr lang="en-US" sz="1200">
            <a:solidFill>
              <a:srgbClr val="0070C0"/>
            </a:solidFill>
          </a:endParaRPr>
        </a:p>
      </xdr:txBody>
    </xdr:sp>
    <xdr:clientData/>
  </xdr:oneCellAnchor>
  <xdr:oneCellAnchor>
    <xdr:from>
      <xdr:col>13</xdr:col>
      <xdr:colOff>590550</xdr:colOff>
      <xdr:row>33</xdr:row>
      <xdr:rowOff>66676</xdr:rowOff>
    </xdr:from>
    <xdr:ext cx="1771650" cy="714374"/>
    <xdr:sp macro="" textlink="">
      <xdr:nvSpPr>
        <xdr:cNvPr id="11" name="Rounded Rectangular Callout 10"/>
        <xdr:cNvSpPr/>
      </xdr:nvSpPr>
      <xdr:spPr>
        <a:xfrm>
          <a:off x="10277475" y="5715001"/>
          <a:ext cx="1771650" cy="714374"/>
        </a:xfrm>
        <a:prstGeom prst="wedgeRoundRectCallout">
          <a:avLst>
            <a:gd name="adj1" fmla="val -97639"/>
            <a:gd name="adj2" fmla="val -133144"/>
            <a:gd name="adj3" fmla="val 16667"/>
          </a:avLst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40" tIns="0" rIns="91440" bIns="0" rtlCol="0" anchor="t">
          <a:noAutofit/>
        </a:bodyPr>
        <a:lstStyle/>
        <a:p>
          <a:pPr algn="l"/>
          <a:r>
            <a:rPr lang="en-US" sz="1000">
              <a:solidFill>
                <a:srgbClr val="0070C0"/>
              </a:solidFill>
            </a:rPr>
            <a:t>Enter your</a:t>
          </a:r>
          <a:r>
            <a:rPr lang="en-US" sz="1000" baseline="0">
              <a:solidFill>
                <a:srgbClr val="0070C0"/>
              </a:solidFill>
            </a:rPr>
            <a:t> expected periodic investment cash inflows from the investment in the yellow cells</a:t>
          </a:r>
        </a:p>
        <a:p>
          <a:pPr algn="l"/>
          <a:endParaRPr lang="en-US" sz="1200">
            <a:solidFill>
              <a:srgbClr val="0070C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rexceltemplates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rexceltempla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99"/>
  </sheetPr>
  <dimension ref="A2:CB66"/>
  <sheetViews>
    <sheetView defaultGridColor="0" colorId="55" workbookViewId="0">
      <selection activeCell="B2" sqref="B2"/>
    </sheetView>
  </sheetViews>
  <sheetFormatPr defaultRowHeight="12" x14ac:dyDescent="0.2"/>
  <cols>
    <col min="1" max="1" width="9.140625" style="16"/>
    <col min="2" max="2" width="37.5703125" style="16" bestFit="1" customWidth="1"/>
    <col min="3" max="3" width="10" style="16" bestFit="1" customWidth="1"/>
    <col min="4" max="8" width="10.140625" style="16" bestFit="1" customWidth="1"/>
    <col min="9" max="14" width="9.28515625" style="16" bestFit="1" customWidth="1"/>
    <col min="15" max="16" width="10.140625" style="16" bestFit="1" customWidth="1"/>
    <col min="17" max="17" width="10" style="16" bestFit="1" customWidth="1"/>
    <col min="18" max="28" width="9.28515625" style="16" bestFit="1" customWidth="1"/>
    <col min="29" max="29" width="10" style="16" bestFit="1" customWidth="1"/>
    <col min="30" max="37" width="9.28515625" style="16" bestFit="1" customWidth="1"/>
    <col min="38" max="38" width="10" style="16" bestFit="1" customWidth="1"/>
    <col min="39" max="39" width="9.28515625" style="16" bestFit="1" customWidth="1"/>
    <col min="40" max="41" width="10" style="16" bestFit="1" customWidth="1"/>
    <col min="42" max="52" width="9.28515625" style="16" bestFit="1" customWidth="1"/>
    <col min="53" max="53" width="10" style="16" bestFit="1" customWidth="1"/>
    <col min="54" max="64" width="9.28515625" style="16" bestFit="1" customWidth="1"/>
    <col min="65" max="16384" width="9.140625" style="16"/>
  </cols>
  <sheetData>
    <row r="2" spans="2:4" ht="21" x14ac:dyDescent="0.35">
      <c r="B2" s="17" t="s">
        <v>53</v>
      </c>
    </row>
    <row r="3" spans="2:4" ht="15" x14ac:dyDescent="0.25">
      <c r="B3" s="18" t="s">
        <v>40</v>
      </c>
    </row>
    <row r="4" spans="2:4" ht="15" x14ac:dyDescent="0.25">
      <c r="B4" s="19" t="s">
        <v>41</v>
      </c>
    </row>
    <row r="6" spans="2:4" ht="18.75" x14ac:dyDescent="0.3">
      <c r="B6" s="87" t="s">
        <v>43</v>
      </c>
      <c r="C6" s="28"/>
    </row>
    <row r="7" spans="2:4" ht="15" x14ac:dyDescent="0.25">
      <c r="B7" s="18" t="s">
        <v>0</v>
      </c>
      <c r="C7" s="23">
        <v>0.12</v>
      </c>
      <c r="D7" s="3"/>
    </row>
    <row r="8" spans="2:4" ht="15" x14ac:dyDescent="0.25">
      <c r="B8" s="18" t="s">
        <v>42</v>
      </c>
      <c r="C8" s="24">
        <f>1/12</f>
        <v>8.3333333333333329E-2</v>
      </c>
      <c r="D8" s="20"/>
    </row>
    <row r="9" spans="2:4" ht="15" x14ac:dyDescent="0.25">
      <c r="B9" s="18" t="s">
        <v>1</v>
      </c>
      <c r="C9" s="25">
        <v>24</v>
      </c>
      <c r="D9" s="20"/>
    </row>
    <row r="10" spans="2:4" ht="15" x14ac:dyDescent="0.25">
      <c r="B10" s="18" t="s">
        <v>2</v>
      </c>
      <c r="C10" s="25">
        <v>36</v>
      </c>
      <c r="D10" s="20"/>
    </row>
    <row r="11" spans="2:4" ht="15" x14ac:dyDescent="0.25">
      <c r="B11" s="18" t="s">
        <v>9</v>
      </c>
      <c r="C11" s="25">
        <v>18</v>
      </c>
    </row>
    <row r="12" spans="2:4" ht="15" x14ac:dyDescent="0.25">
      <c r="B12" s="18" t="s">
        <v>20</v>
      </c>
      <c r="C12" s="26">
        <v>41640</v>
      </c>
    </row>
    <row r="14" spans="2:4" x14ac:dyDescent="0.2">
      <c r="D14" s="20"/>
    </row>
    <row r="15" spans="2:4" x14ac:dyDescent="0.2">
      <c r="D15" s="20"/>
    </row>
    <row r="16" spans="2:4" x14ac:dyDescent="0.2">
      <c r="D16" s="20"/>
    </row>
    <row r="17" spans="2:80" ht="12.75" x14ac:dyDescent="0.25">
      <c r="D17" s="85" t="s">
        <v>4</v>
      </c>
    </row>
    <row r="18" spans="2:80" ht="15.75" x14ac:dyDescent="0.25">
      <c r="B18" s="57" t="s">
        <v>45</v>
      </c>
      <c r="C18" s="58" t="s">
        <v>3</v>
      </c>
      <c r="D18" s="30">
        <v>0</v>
      </c>
      <c r="E18" s="30">
        <f>IF(D18&lt;$C$9,D18+1,0)</f>
        <v>1</v>
      </c>
      <c r="F18" s="30">
        <f t="shared" ref="F18:BL18" si="0">IF(E18&lt;$C$9,E18+1,"")</f>
        <v>2</v>
      </c>
      <c r="G18" s="30">
        <f t="shared" si="0"/>
        <v>3</v>
      </c>
      <c r="H18" s="30">
        <f t="shared" si="0"/>
        <v>4</v>
      </c>
      <c r="I18" s="30">
        <f t="shared" si="0"/>
        <v>5</v>
      </c>
      <c r="J18" s="30">
        <f t="shared" si="0"/>
        <v>6</v>
      </c>
      <c r="K18" s="30">
        <f t="shared" si="0"/>
        <v>7</v>
      </c>
      <c r="L18" s="30">
        <f t="shared" si="0"/>
        <v>8</v>
      </c>
      <c r="M18" s="30">
        <f t="shared" si="0"/>
        <v>9</v>
      </c>
      <c r="N18" s="30">
        <f t="shared" si="0"/>
        <v>10</v>
      </c>
      <c r="O18" s="30">
        <f t="shared" si="0"/>
        <v>11</v>
      </c>
      <c r="P18" s="30">
        <f t="shared" si="0"/>
        <v>12</v>
      </c>
      <c r="Q18" s="30">
        <f t="shared" si="0"/>
        <v>13</v>
      </c>
      <c r="R18" s="30">
        <f t="shared" si="0"/>
        <v>14</v>
      </c>
      <c r="S18" s="30">
        <f t="shared" si="0"/>
        <v>15</v>
      </c>
      <c r="T18" s="30">
        <f t="shared" si="0"/>
        <v>16</v>
      </c>
      <c r="U18" s="30">
        <f t="shared" si="0"/>
        <v>17</v>
      </c>
      <c r="V18" s="30">
        <f t="shared" si="0"/>
        <v>18</v>
      </c>
      <c r="W18" s="30">
        <f t="shared" si="0"/>
        <v>19</v>
      </c>
      <c r="X18" s="30">
        <f t="shared" si="0"/>
        <v>20</v>
      </c>
      <c r="Y18" s="30">
        <f t="shared" si="0"/>
        <v>21</v>
      </c>
      <c r="Z18" s="30">
        <f t="shared" si="0"/>
        <v>22</v>
      </c>
      <c r="AA18" s="30">
        <f t="shared" si="0"/>
        <v>23</v>
      </c>
      <c r="AB18" s="30">
        <f t="shared" si="0"/>
        <v>24</v>
      </c>
      <c r="AC18" s="30" t="str">
        <f t="shared" si="0"/>
        <v/>
      </c>
      <c r="AD18" s="30" t="str">
        <f t="shared" si="0"/>
        <v/>
      </c>
      <c r="AE18" s="30" t="str">
        <f t="shared" si="0"/>
        <v/>
      </c>
      <c r="AF18" s="30" t="str">
        <f t="shared" si="0"/>
        <v/>
      </c>
      <c r="AG18" s="30" t="str">
        <f t="shared" si="0"/>
        <v/>
      </c>
      <c r="AH18" s="30" t="str">
        <f t="shared" si="0"/>
        <v/>
      </c>
      <c r="AI18" s="30" t="str">
        <f t="shared" si="0"/>
        <v/>
      </c>
      <c r="AJ18" s="30" t="str">
        <f t="shared" si="0"/>
        <v/>
      </c>
      <c r="AK18" s="30" t="str">
        <f t="shared" si="0"/>
        <v/>
      </c>
      <c r="AL18" s="30" t="str">
        <f t="shared" si="0"/>
        <v/>
      </c>
      <c r="AM18" s="30" t="str">
        <f t="shared" si="0"/>
        <v/>
      </c>
      <c r="AN18" s="30" t="str">
        <f t="shared" si="0"/>
        <v/>
      </c>
      <c r="AO18" s="30" t="str">
        <f t="shared" si="0"/>
        <v/>
      </c>
      <c r="AP18" s="30" t="str">
        <f t="shared" si="0"/>
        <v/>
      </c>
      <c r="AQ18" s="30" t="str">
        <f t="shared" si="0"/>
        <v/>
      </c>
      <c r="AR18" s="30" t="str">
        <f t="shared" si="0"/>
        <v/>
      </c>
      <c r="AS18" s="30" t="str">
        <f t="shared" si="0"/>
        <v/>
      </c>
      <c r="AT18" s="30" t="str">
        <f t="shared" si="0"/>
        <v/>
      </c>
      <c r="AU18" s="30" t="str">
        <f t="shared" si="0"/>
        <v/>
      </c>
      <c r="AV18" s="30" t="str">
        <f t="shared" si="0"/>
        <v/>
      </c>
      <c r="AW18" s="30" t="str">
        <f t="shared" si="0"/>
        <v/>
      </c>
      <c r="AX18" s="30" t="str">
        <f t="shared" si="0"/>
        <v/>
      </c>
      <c r="AY18" s="30" t="str">
        <f t="shared" si="0"/>
        <v/>
      </c>
      <c r="AZ18" s="30" t="str">
        <f t="shared" si="0"/>
        <v/>
      </c>
      <c r="BA18" s="30" t="str">
        <f t="shared" si="0"/>
        <v/>
      </c>
      <c r="BB18" s="30" t="str">
        <f t="shared" si="0"/>
        <v/>
      </c>
      <c r="BC18" s="30" t="str">
        <f t="shared" si="0"/>
        <v/>
      </c>
      <c r="BD18" s="30" t="str">
        <f t="shared" si="0"/>
        <v/>
      </c>
      <c r="BE18" s="30" t="str">
        <f t="shared" si="0"/>
        <v/>
      </c>
      <c r="BF18" s="30" t="str">
        <f t="shared" si="0"/>
        <v/>
      </c>
      <c r="BG18" s="30" t="str">
        <f t="shared" si="0"/>
        <v/>
      </c>
      <c r="BH18" s="30" t="str">
        <f t="shared" si="0"/>
        <v/>
      </c>
      <c r="BI18" s="30" t="str">
        <f t="shared" si="0"/>
        <v/>
      </c>
      <c r="BJ18" s="30" t="str">
        <f t="shared" si="0"/>
        <v/>
      </c>
      <c r="BK18" s="30" t="str">
        <f t="shared" si="0"/>
        <v/>
      </c>
      <c r="BL18" s="30" t="str">
        <f t="shared" si="0"/>
        <v/>
      </c>
      <c r="BM18" s="21" t="s">
        <v>6</v>
      </c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</row>
    <row r="19" spans="2:80" ht="5.0999999999999996" customHeight="1" x14ac:dyDescent="0.25">
      <c r="B19" s="50"/>
      <c r="C19" s="51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21" t="s">
        <v>6</v>
      </c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</row>
    <row r="20" spans="2:80" ht="15" x14ac:dyDescent="0.25">
      <c r="B20" s="18" t="s">
        <v>44</v>
      </c>
      <c r="C20" s="32">
        <f>SUM(D20:BL20)</f>
        <v>-9650</v>
      </c>
      <c r="D20" s="47">
        <v>-100</v>
      </c>
      <c r="E20" s="47">
        <v>-150</v>
      </c>
      <c r="F20" s="47">
        <v>-200</v>
      </c>
      <c r="G20" s="47">
        <v>-200</v>
      </c>
      <c r="H20" s="47">
        <v>-200</v>
      </c>
      <c r="I20" s="47">
        <v>-200</v>
      </c>
      <c r="J20" s="47">
        <v>-200</v>
      </c>
      <c r="K20" s="47">
        <v>-200</v>
      </c>
      <c r="L20" s="47">
        <v>-300</v>
      </c>
      <c r="M20" s="47">
        <v>-400</v>
      </c>
      <c r="N20" s="47">
        <v>-500</v>
      </c>
      <c r="O20" s="47">
        <v>-1000</v>
      </c>
      <c r="P20" s="47">
        <v>-1000</v>
      </c>
      <c r="Q20" s="47">
        <v>-800</v>
      </c>
      <c r="R20" s="47">
        <v>-800</v>
      </c>
      <c r="S20" s="47">
        <v>-600</v>
      </c>
      <c r="T20" s="47">
        <v>-600</v>
      </c>
      <c r="U20" s="47">
        <v>-400</v>
      </c>
      <c r="V20" s="47">
        <v>-400</v>
      </c>
      <c r="W20" s="47">
        <v>-400</v>
      </c>
      <c r="X20" s="47">
        <v>-400</v>
      </c>
      <c r="Y20" s="47">
        <v>-200</v>
      </c>
      <c r="Z20" s="47">
        <v>-200</v>
      </c>
      <c r="AA20" s="47">
        <v>-100</v>
      </c>
      <c r="AB20" s="47">
        <v>-100</v>
      </c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16" t="s">
        <v>6</v>
      </c>
    </row>
    <row r="21" spans="2:80" ht="12.75" x14ac:dyDescent="0.2">
      <c r="B21" s="27" t="s">
        <v>5</v>
      </c>
      <c r="C21" s="54"/>
      <c r="D21" s="56">
        <f t="shared" ref="D21:AI21" si="1">IF(D18&lt;&gt;"",(1+$C$7)^(D$18/(1/$C$8)),0)</f>
        <v>1</v>
      </c>
      <c r="E21" s="56">
        <f t="shared" si="1"/>
        <v>1.009488792934583</v>
      </c>
      <c r="F21" s="56">
        <f t="shared" si="1"/>
        <v>1.0190676230605213</v>
      </c>
      <c r="G21" s="56">
        <f t="shared" si="1"/>
        <v>1.0287373447220802</v>
      </c>
      <c r="H21" s="56">
        <f t="shared" si="1"/>
        <v>1.0384988203702208</v>
      </c>
      <c r="I21" s="56">
        <f t="shared" si="1"/>
        <v>1.0483529206395226</v>
      </c>
      <c r="J21" s="56">
        <f t="shared" si="1"/>
        <v>1.0583005244258363</v>
      </c>
      <c r="K21" s="56">
        <f t="shared" si="1"/>
        <v>1.0683425189646736</v>
      </c>
      <c r="L21" s="56">
        <f t="shared" si="1"/>
        <v>1.0784797999103402</v>
      </c>
      <c r="M21" s="56">
        <f t="shared" si="1"/>
        <v>1.0887132714158199</v>
      </c>
      <c r="N21" s="56">
        <f t="shared" si="1"/>
        <v>1.0990438462134171</v>
      </c>
      <c r="O21" s="56">
        <f t="shared" si="1"/>
        <v>1.1094724456961638</v>
      </c>
      <c r="P21" s="56">
        <f t="shared" si="1"/>
        <v>1.1200000000000001</v>
      </c>
      <c r="Q21" s="56">
        <f t="shared" si="1"/>
        <v>1.1306274480867331</v>
      </c>
      <c r="R21" s="56">
        <f t="shared" si="1"/>
        <v>1.1413557378277841</v>
      </c>
      <c r="S21" s="56">
        <f t="shared" si="1"/>
        <v>1.1521858260887301</v>
      </c>
      <c r="T21" s="56">
        <f t="shared" si="1"/>
        <v>1.1631186788146475</v>
      </c>
      <c r="U21" s="56">
        <f t="shared" si="1"/>
        <v>1.1741552711162653</v>
      </c>
      <c r="V21" s="56">
        <f t="shared" si="1"/>
        <v>1.1852965873569368</v>
      </c>
      <c r="W21" s="56">
        <f t="shared" si="1"/>
        <v>1.1965436212404346</v>
      </c>
      <c r="X21" s="56">
        <f t="shared" si="1"/>
        <v>1.2078973758995812</v>
      </c>
      <c r="Y21" s="56">
        <f t="shared" si="1"/>
        <v>1.2193588639857185</v>
      </c>
      <c r="Z21" s="56">
        <f t="shared" si="1"/>
        <v>1.2309291077590272</v>
      </c>
      <c r="AA21" s="56">
        <f t="shared" si="1"/>
        <v>1.2426091391797036</v>
      </c>
      <c r="AB21" s="56">
        <f t="shared" si="1"/>
        <v>1.2544000000000002</v>
      </c>
      <c r="AC21" s="56">
        <f t="shared" si="1"/>
        <v>0</v>
      </c>
      <c r="AD21" s="56">
        <f t="shared" si="1"/>
        <v>0</v>
      </c>
      <c r="AE21" s="56">
        <f t="shared" si="1"/>
        <v>0</v>
      </c>
      <c r="AF21" s="56">
        <f t="shared" si="1"/>
        <v>0</v>
      </c>
      <c r="AG21" s="56">
        <f t="shared" si="1"/>
        <v>0</v>
      </c>
      <c r="AH21" s="56">
        <f t="shared" si="1"/>
        <v>0</v>
      </c>
      <c r="AI21" s="56">
        <f t="shared" si="1"/>
        <v>0</v>
      </c>
      <c r="AJ21" s="56">
        <f t="shared" ref="AJ21:BL21" si="2">IF(AJ18&lt;&gt;"",(1+$C$7)^(AJ$18/(1/$C$8)),0)</f>
        <v>0</v>
      </c>
      <c r="AK21" s="56">
        <f t="shared" si="2"/>
        <v>0</v>
      </c>
      <c r="AL21" s="56">
        <f t="shared" si="2"/>
        <v>0</v>
      </c>
      <c r="AM21" s="56">
        <f t="shared" si="2"/>
        <v>0</v>
      </c>
      <c r="AN21" s="56">
        <f t="shared" si="2"/>
        <v>0</v>
      </c>
      <c r="AO21" s="56">
        <f t="shared" si="2"/>
        <v>0</v>
      </c>
      <c r="AP21" s="56">
        <f t="shared" si="2"/>
        <v>0</v>
      </c>
      <c r="AQ21" s="56">
        <f t="shared" si="2"/>
        <v>0</v>
      </c>
      <c r="AR21" s="56">
        <f t="shared" si="2"/>
        <v>0</v>
      </c>
      <c r="AS21" s="56">
        <f t="shared" si="2"/>
        <v>0</v>
      </c>
      <c r="AT21" s="56">
        <f t="shared" si="2"/>
        <v>0</v>
      </c>
      <c r="AU21" s="56">
        <f t="shared" si="2"/>
        <v>0</v>
      </c>
      <c r="AV21" s="56">
        <f t="shared" si="2"/>
        <v>0</v>
      </c>
      <c r="AW21" s="56">
        <f t="shared" si="2"/>
        <v>0</v>
      </c>
      <c r="AX21" s="56">
        <f t="shared" si="2"/>
        <v>0</v>
      </c>
      <c r="AY21" s="56">
        <f t="shared" si="2"/>
        <v>0</v>
      </c>
      <c r="AZ21" s="56">
        <f t="shared" si="2"/>
        <v>0</v>
      </c>
      <c r="BA21" s="56">
        <f t="shared" si="2"/>
        <v>0</v>
      </c>
      <c r="BB21" s="56">
        <f t="shared" si="2"/>
        <v>0</v>
      </c>
      <c r="BC21" s="56">
        <f t="shared" si="2"/>
        <v>0</v>
      </c>
      <c r="BD21" s="56">
        <f t="shared" si="2"/>
        <v>0</v>
      </c>
      <c r="BE21" s="56">
        <f t="shared" si="2"/>
        <v>0</v>
      </c>
      <c r="BF21" s="56">
        <f t="shared" si="2"/>
        <v>0</v>
      </c>
      <c r="BG21" s="56">
        <f t="shared" si="2"/>
        <v>0</v>
      </c>
      <c r="BH21" s="56">
        <f t="shared" si="2"/>
        <v>0</v>
      </c>
      <c r="BI21" s="56">
        <f t="shared" si="2"/>
        <v>0</v>
      </c>
      <c r="BJ21" s="56">
        <f t="shared" si="2"/>
        <v>0</v>
      </c>
      <c r="BK21" s="56">
        <f t="shared" si="2"/>
        <v>0</v>
      </c>
      <c r="BL21" s="56">
        <f t="shared" si="2"/>
        <v>0</v>
      </c>
      <c r="BM21" s="16" t="s">
        <v>6</v>
      </c>
    </row>
    <row r="22" spans="2:80" x14ac:dyDescent="0.2">
      <c r="B22" s="53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2:80" ht="15" x14ac:dyDescent="0.25">
      <c r="B23" s="34" t="s">
        <v>7</v>
      </c>
      <c r="C23" s="35">
        <f>SUM(D23:BL23)</f>
        <v>-8568.8930567303069</v>
      </c>
      <c r="D23" s="36">
        <f t="shared" ref="D23:AI23" si="3">IF(D18&lt;&gt;"",D20/D21,0)</f>
        <v>-100</v>
      </c>
      <c r="E23" s="36">
        <f t="shared" si="3"/>
        <v>-148.59005969145048</v>
      </c>
      <c r="F23" s="36">
        <f t="shared" si="3"/>
        <v>-196.25782968096732</v>
      </c>
      <c r="G23" s="36">
        <f t="shared" si="3"/>
        <v>-194.41308418139641</v>
      </c>
      <c r="H23" s="36">
        <f t="shared" si="3"/>
        <v>-192.58567855541787</v>
      </c>
      <c r="I23" s="36">
        <f t="shared" si="3"/>
        <v>-190.77544981512028</v>
      </c>
      <c r="J23" s="36">
        <f t="shared" si="3"/>
        <v>-188.98223650461361</v>
      </c>
      <c r="K23" s="36">
        <f t="shared" si="3"/>
        <v>-187.20587868562902</v>
      </c>
      <c r="L23" s="36">
        <f t="shared" si="3"/>
        <v>-278.16932688488055</v>
      </c>
      <c r="M23" s="36">
        <f t="shared" si="3"/>
        <v>-367.40619454360007</v>
      </c>
      <c r="N23" s="36">
        <f t="shared" si="3"/>
        <v>-454.94090315201839</v>
      </c>
      <c r="O23" s="36">
        <f t="shared" si="3"/>
        <v>-901.32927940587763</v>
      </c>
      <c r="P23" s="36">
        <f t="shared" si="3"/>
        <v>-892.85714285714278</v>
      </c>
      <c r="Q23" s="36">
        <f t="shared" si="3"/>
        <v>-707.57171281643082</v>
      </c>
      <c r="R23" s="36">
        <f t="shared" si="3"/>
        <v>-700.92082028916889</v>
      </c>
      <c r="S23" s="36">
        <f t="shared" si="3"/>
        <v>-520.74933262874026</v>
      </c>
      <c r="T23" s="36">
        <f t="shared" si="3"/>
        <v>-515.85449613058358</v>
      </c>
      <c r="U23" s="36">
        <f t="shared" si="3"/>
        <v>-340.67044609842907</v>
      </c>
      <c r="V23" s="36">
        <f t="shared" si="3"/>
        <v>-337.46827947252427</v>
      </c>
      <c r="W23" s="36">
        <f t="shared" si="3"/>
        <v>-334.29621193862323</v>
      </c>
      <c r="X23" s="36">
        <f t="shared" si="3"/>
        <v>-331.15396057723871</v>
      </c>
      <c r="Y23" s="36">
        <f t="shared" si="3"/>
        <v>-164.02062256410716</v>
      </c>
      <c r="Z23" s="36">
        <f t="shared" si="3"/>
        <v>-162.47889398286372</v>
      </c>
      <c r="AA23" s="36">
        <f t="shared" si="3"/>
        <v>-80.475828518381917</v>
      </c>
      <c r="AB23" s="36">
        <f t="shared" si="3"/>
        <v>-79.719387755102034</v>
      </c>
      <c r="AC23" s="36">
        <f t="shared" si="3"/>
        <v>0</v>
      </c>
      <c r="AD23" s="36">
        <f t="shared" si="3"/>
        <v>0</v>
      </c>
      <c r="AE23" s="36">
        <f t="shared" si="3"/>
        <v>0</v>
      </c>
      <c r="AF23" s="36">
        <f t="shared" si="3"/>
        <v>0</v>
      </c>
      <c r="AG23" s="36">
        <f t="shared" si="3"/>
        <v>0</v>
      </c>
      <c r="AH23" s="36">
        <f t="shared" si="3"/>
        <v>0</v>
      </c>
      <c r="AI23" s="36">
        <f t="shared" si="3"/>
        <v>0</v>
      </c>
      <c r="AJ23" s="36">
        <f t="shared" ref="AJ23:BL23" si="4">IF(AJ18&lt;&gt;"",AJ20/AJ21,0)</f>
        <v>0</v>
      </c>
      <c r="AK23" s="36">
        <f t="shared" si="4"/>
        <v>0</v>
      </c>
      <c r="AL23" s="36">
        <f t="shared" si="4"/>
        <v>0</v>
      </c>
      <c r="AM23" s="36">
        <f t="shared" si="4"/>
        <v>0</v>
      </c>
      <c r="AN23" s="36">
        <f t="shared" si="4"/>
        <v>0</v>
      </c>
      <c r="AO23" s="36">
        <f t="shared" si="4"/>
        <v>0</v>
      </c>
      <c r="AP23" s="36">
        <f t="shared" si="4"/>
        <v>0</v>
      </c>
      <c r="AQ23" s="36">
        <f t="shared" si="4"/>
        <v>0</v>
      </c>
      <c r="AR23" s="36">
        <f t="shared" si="4"/>
        <v>0</v>
      </c>
      <c r="AS23" s="36">
        <f t="shared" si="4"/>
        <v>0</v>
      </c>
      <c r="AT23" s="36">
        <f t="shared" si="4"/>
        <v>0</v>
      </c>
      <c r="AU23" s="36">
        <f t="shared" si="4"/>
        <v>0</v>
      </c>
      <c r="AV23" s="36">
        <f t="shared" si="4"/>
        <v>0</v>
      </c>
      <c r="AW23" s="36">
        <f t="shared" si="4"/>
        <v>0</v>
      </c>
      <c r="AX23" s="36">
        <f t="shared" si="4"/>
        <v>0</v>
      </c>
      <c r="AY23" s="36">
        <f t="shared" si="4"/>
        <v>0</v>
      </c>
      <c r="AZ23" s="36">
        <f t="shared" si="4"/>
        <v>0</v>
      </c>
      <c r="BA23" s="36">
        <f t="shared" si="4"/>
        <v>0</v>
      </c>
      <c r="BB23" s="36">
        <f t="shared" si="4"/>
        <v>0</v>
      </c>
      <c r="BC23" s="36">
        <f t="shared" si="4"/>
        <v>0</v>
      </c>
      <c r="BD23" s="36">
        <f t="shared" si="4"/>
        <v>0</v>
      </c>
      <c r="BE23" s="36">
        <f t="shared" si="4"/>
        <v>0</v>
      </c>
      <c r="BF23" s="36">
        <f t="shared" si="4"/>
        <v>0</v>
      </c>
      <c r="BG23" s="36">
        <f t="shared" si="4"/>
        <v>0</v>
      </c>
      <c r="BH23" s="36">
        <f t="shared" si="4"/>
        <v>0</v>
      </c>
      <c r="BI23" s="36">
        <f t="shared" si="4"/>
        <v>0</v>
      </c>
      <c r="BJ23" s="36">
        <f t="shared" si="4"/>
        <v>0</v>
      </c>
      <c r="BK23" s="36">
        <f t="shared" si="4"/>
        <v>0</v>
      </c>
      <c r="BL23" s="36">
        <f t="shared" si="4"/>
        <v>0</v>
      </c>
      <c r="BM23" s="16" t="s">
        <v>6</v>
      </c>
    </row>
    <row r="24" spans="2:80" ht="15" x14ac:dyDescent="0.25">
      <c r="B24" s="18"/>
      <c r="C24" s="40"/>
      <c r="D24" s="40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6" t="s">
        <v>6</v>
      </c>
    </row>
    <row r="25" spans="2:80" ht="15" x14ac:dyDescent="0.25">
      <c r="B25" s="18"/>
      <c r="C25" s="40"/>
      <c r="D25" s="4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6" t="s">
        <v>6</v>
      </c>
    </row>
    <row r="26" spans="2:80" ht="15" x14ac:dyDescent="0.25">
      <c r="B26" s="18"/>
      <c r="C26" s="40"/>
      <c r="D26" s="40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6" t="s">
        <v>6</v>
      </c>
    </row>
    <row r="27" spans="2:80" ht="15.75" x14ac:dyDescent="0.25">
      <c r="B27" s="57" t="s">
        <v>46</v>
      </c>
      <c r="C27" s="58" t="s">
        <v>3</v>
      </c>
      <c r="D27" s="30">
        <f>$C$11</f>
        <v>18</v>
      </c>
      <c r="E27" s="30">
        <f t="shared" ref="E27:BL27" si="5">IF(D27&lt;($C$11+$C$10),D27+1,"")</f>
        <v>19</v>
      </c>
      <c r="F27" s="30">
        <f t="shared" si="5"/>
        <v>20</v>
      </c>
      <c r="G27" s="30">
        <f t="shared" si="5"/>
        <v>21</v>
      </c>
      <c r="H27" s="30">
        <f t="shared" si="5"/>
        <v>22</v>
      </c>
      <c r="I27" s="30">
        <f t="shared" si="5"/>
        <v>23</v>
      </c>
      <c r="J27" s="30">
        <f t="shared" si="5"/>
        <v>24</v>
      </c>
      <c r="K27" s="30">
        <f t="shared" si="5"/>
        <v>25</v>
      </c>
      <c r="L27" s="30">
        <f t="shared" si="5"/>
        <v>26</v>
      </c>
      <c r="M27" s="30">
        <f t="shared" si="5"/>
        <v>27</v>
      </c>
      <c r="N27" s="30">
        <f t="shared" si="5"/>
        <v>28</v>
      </c>
      <c r="O27" s="30">
        <f t="shared" si="5"/>
        <v>29</v>
      </c>
      <c r="P27" s="30">
        <f t="shared" si="5"/>
        <v>30</v>
      </c>
      <c r="Q27" s="30">
        <f t="shared" si="5"/>
        <v>31</v>
      </c>
      <c r="R27" s="30">
        <f t="shared" si="5"/>
        <v>32</v>
      </c>
      <c r="S27" s="30">
        <f t="shared" si="5"/>
        <v>33</v>
      </c>
      <c r="T27" s="30">
        <f t="shared" si="5"/>
        <v>34</v>
      </c>
      <c r="U27" s="30">
        <f t="shared" si="5"/>
        <v>35</v>
      </c>
      <c r="V27" s="30">
        <f t="shared" si="5"/>
        <v>36</v>
      </c>
      <c r="W27" s="30">
        <f t="shared" si="5"/>
        <v>37</v>
      </c>
      <c r="X27" s="30">
        <f t="shared" si="5"/>
        <v>38</v>
      </c>
      <c r="Y27" s="30">
        <f t="shared" si="5"/>
        <v>39</v>
      </c>
      <c r="Z27" s="30">
        <f t="shared" si="5"/>
        <v>40</v>
      </c>
      <c r="AA27" s="30">
        <f t="shared" si="5"/>
        <v>41</v>
      </c>
      <c r="AB27" s="30">
        <f t="shared" si="5"/>
        <v>42</v>
      </c>
      <c r="AC27" s="30">
        <f t="shared" si="5"/>
        <v>43</v>
      </c>
      <c r="AD27" s="30">
        <f t="shared" si="5"/>
        <v>44</v>
      </c>
      <c r="AE27" s="30">
        <f t="shared" si="5"/>
        <v>45</v>
      </c>
      <c r="AF27" s="30">
        <f t="shared" si="5"/>
        <v>46</v>
      </c>
      <c r="AG27" s="30">
        <f t="shared" si="5"/>
        <v>47</v>
      </c>
      <c r="AH27" s="30">
        <f t="shared" si="5"/>
        <v>48</v>
      </c>
      <c r="AI27" s="30">
        <f t="shared" si="5"/>
        <v>49</v>
      </c>
      <c r="AJ27" s="30">
        <f t="shared" si="5"/>
        <v>50</v>
      </c>
      <c r="AK27" s="30">
        <f t="shared" si="5"/>
        <v>51</v>
      </c>
      <c r="AL27" s="30">
        <f t="shared" si="5"/>
        <v>52</v>
      </c>
      <c r="AM27" s="30">
        <f t="shared" si="5"/>
        <v>53</v>
      </c>
      <c r="AN27" s="30">
        <f t="shared" si="5"/>
        <v>54</v>
      </c>
      <c r="AO27" s="30" t="str">
        <f t="shared" si="5"/>
        <v/>
      </c>
      <c r="AP27" s="30" t="str">
        <f t="shared" si="5"/>
        <v/>
      </c>
      <c r="AQ27" s="30" t="str">
        <f t="shared" si="5"/>
        <v/>
      </c>
      <c r="AR27" s="30" t="str">
        <f t="shared" si="5"/>
        <v/>
      </c>
      <c r="AS27" s="30" t="str">
        <f t="shared" si="5"/>
        <v/>
      </c>
      <c r="AT27" s="30" t="str">
        <f t="shared" si="5"/>
        <v/>
      </c>
      <c r="AU27" s="30" t="str">
        <f t="shared" si="5"/>
        <v/>
      </c>
      <c r="AV27" s="30" t="str">
        <f t="shared" si="5"/>
        <v/>
      </c>
      <c r="AW27" s="30" t="str">
        <f t="shared" si="5"/>
        <v/>
      </c>
      <c r="AX27" s="30" t="str">
        <f t="shared" si="5"/>
        <v/>
      </c>
      <c r="AY27" s="30" t="str">
        <f t="shared" si="5"/>
        <v/>
      </c>
      <c r="AZ27" s="30" t="str">
        <f t="shared" si="5"/>
        <v/>
      </c>
      <c r="BA27" s="30" t="str">
        <f t="shared" si="5"/>
        <v/>
      </c>
      <c r="BB27" s="30" t="str">
        <f t="shared" si="5"/>
        <v/>
      </c>
      <c r="BC27" s="30" t="str">
        <f t="shared" si="5"/>
        <v/>
      </c>
      <c r="BD27" s="30" t="str">
        <f t="shared" si="5"/>
        <v/>
      </c>
      <c r="BE27" s="30" t="str">
        <f t="shared" si="5"/>
        <v/>
      </c>
      <c r="BF27" s="30" t="str">
        <f t="shared" si="5"/>
        <v/>
      </c>
      <c r="BG27" s="30" t="str">
        <f t="shared" si="5"/>
        <v/>
      </c>
      <c r="BH27" s="30" t="str">
        <f t="shared" si="5"/>
        <v/>
      </c>
      <c r="BI27" s="30" t="str">
        <f t="shared" si="5"/>
        <v/>
      </c>
      <c r="BJ27" s="30" t="str">
        <f t="shared" si="5"/>
        <v/>
      </c>
      <c r="BK27" s="30" t="str">
        <f t="shared" si="5"/>
        <v/>
      </c>
      <c r="BL27" s="30" t="str">
        <f t="shared" si="5"/>
        <v/>
      </c>
      <c r="BM27" s="16" t="s">
        <v>6</v>
      </c>
    </row>
    <row r="28" spans="2:80" ht="5.0999999999999996" customHeight="1" x14ac:dyDescent="0.25">
      <c r="B28" s="18"/>
      <c r="C28" s="3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6" t="s">
        <v>6</v>
      </c>
    </row>
    <row r="29" spans="2:80" ht="15" x14ac:dyDescent="0.25">
      <c r="B29" s="18" t="s">
        <v>8</v>
      </c>
      <c r="C29" s="32">
        <f>SUM(D29:BL29)</f>
        <v>15400</v>
      </c>
      <c r="D29" s="47">
        <v>200</v>
      </c>
      <c r="E29" s="47">
        <v>200</v>
      </c>
      <c r="F29" s="47">
        <v>200</v>
      </c>
      <c r="G29" s="47">
        <v>200</v>
      </c>
      <c r="H29" s="47">
        <v>200</v>
      </c>
      <c r="I29" s="47">
        <v>200</v>
      </c>
      <c r="J29" s="47">
        <v>200</v>
      </c>
      <c r="K29" s="47">
        <v>500</v>
      </c>
      <c r="L29" s="47">
        <v>700</v>
      </c>
      <c r="M29" s="47">
        <v>800</v>
      </c>
      <c r="N29" s="47">
        <v>800</v>
      </c>
      <c r="O29" s="47">
        <v>800</v>
      </c>
      <c r="P29" s="47">
        <v>800</v>
      </c>
      <c r="Q29" s="47">
        <v>800</v>
      </c>
      <c r="R29" s="47">
        <v>800</v>
      </c>
      <c r="S29" s="47">
        <v>800</v>
      </c>
      <c r="T29" s="47">
        <v>800</v>
      </c>
      <c r="U29" s="47">
        <v>800</v>
      </c>
      <c r="V29" s="47">
        <v>800</v>
      </c>
      <c r="W29" s="47">
        <v>800</v>
      </c>
      <c r="X29" s="47">
        <v>800</v>
      </c>
      <c r="Y29" s="47">
        <v>800</v>
      </c>
      <c r="Z29" s="47">
        <v>800</v>
      </c>
      <c r="AA29" s="47">
        <v>800</v>
      </c>
      <c r="AB29" s="47">
        <v>800</v>
      </c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16" t="s">
        <v>6</v>
      </c>
    </row>
    <row r="30" spans="2:80" ht="15" x14ac:dyDescent="0.25">
      <c r="B30" s="27" t="s">
        <v>5</v>
      </c>
      <c r="C30" s="31"/>
      <c r="D30" s="29">
        <f t="shared" ref="D30:AI30" si="6">IF(D27&lt;&gt;"",(1+$C$7)^(D$27/(1/$C$8)),0)</f>
        <v>1.1852965873569368</v>
      </c>
      <c r="E30" s="29">
        <f t="shared" si="6"/>
        <v>1.1965436212404346</v>
      </c>
      <c r="F30" s="29">
        <f t="shared" si="6"/>
        <v>1.2078973758995812</v>
      </c>
      <c r="G30" s="29">
        <f t="shared" si="6"/>
        <v>1.2193588639857185</v>
      </c>
      <c r="H30" s="29">
        <f t="shared" si="6"/>
        <v>1.2309291077590272</v>
      </c>
      <c r="I30" s="29">
        <f t="shared" si="6"/>
        <v>1.2426091391797036</v>
      </c>
      <c r="J30" s="29">
        <f t="shared" si="6"/>
        <v>1.2544000000000002</v>
      </c>
      <c r="K30" s="29">
        <f t="shared" si="6"/>
        <v>1.2663027418571411</v>
      </c>
      <c r="L30" s="29">
        <f t="shared" si="6"/>
        <v>1.2783184263671181</v>
      </c>
      <c r="M30" s="29">
        <f t="shared" si="6"/>
        <v>1.2904481252193778</v>
      </c>
      <c r="N30" s="29">
        <f t="shared" si="6"/>
        <v>1.3026929202724054</v>
      </c>
      <c r="O30" s="29">
        <f t="shared" si="6"/>
        <v>1.3150539036502173</v>
      </c>
      <c r="P30" s="29">
        <f t="shared" si="6"/>
        <v>1.3275321778397693</v>
      </c>
      <c r="Q30" s="29">
        <f t="shared" si="6"/>
        <v>1.340128855789287</v>
      </c>
      <c r="R30" s="29">
        <f t="shared" si="6"/>
        <v>1.3528450610075309</v>
      </c>
      <c r="S30" s="29">
        <f t="shared" si="6"/>
        <v>1.3656819276640046</v>
      </c>
      <c r="T30" s="29">
        <f t="shared" si="6"/>
        <v>1.3786406006901106</v>
      </c>
      <c r="U30" s="29">
        <f t="shared" si="6"/>
        <v>1.3917222358812682</v>
      </c>
      <c r="V30" s="29">
        <f t="shared" si="6"/>
        <v>1.4049280000000004</v>
      </c>
      <c r="W30" s="29">
        <f t="shared" si="6"/>
        <v>1.4182590708799983</v>
      </c>
      <c r="X30" s="29">
        <f t="shared" si="6"/>
        <v>1.4317166375311725</v>
      </c>
      <c r="Y30" s="29">
        <f t="shared" si="6"/>
        <v>1.4453019002457033</v>
      </c>
      <c r="Z30" s="29">
        <f t="shared" si="6"/>
        <v>1.4590160707050941</v>
      </c>
      <c r="AA30" s="29">
        <f t="shared" si="6"/>
        <v>1.4728603720882434</v>
      </c>
      <c r="AB30" s="29">
        <f t="shared" si="6"/>
        <v>1.4868360391805417</v>
      </c>
      <c r="AC30" s="29">
        <f t="shared" si="6"/>
        <v>1.5009443184840014</v>
      </c>
      <c r="AD30" s="29">
        <f t="shared" si="6"/>
        <v>1.5151864683284348</v>
      </c>
      <c r="AE30" s="29">
        <f t="shared" si="6"/>
        <v>1.5295637589836855</v>
      </c>
      <c r="AF30" s="29">
        <f t="shared" si="6"/>
        <v>1.5440774727729241</v>
      </c>
      <c r="AG30" s="29">
        <f t="shared" si="6"/>
        <v>1.5587289041870205</v>
      </c>
      <c r="AH30" s="29">
        <f t="shared" si="6"/>
        <v>1.5735193600000004</v>
      </c>
      <c r="AI30" s="29">
        <f t="shared" si="6"/>
        <v>1.588450159385598</v>
      </c>
      <c r="AJ30" s="29">
        <f t="shared" ref="AJ30:BL30" si="7">IF(AJ27&lt;&gt;"",(1+$C$7)^(AJ$27/(1/$C$8)),0)</f>
        <v>1.6035226340349136</v>
      </c>
      <c r="AK30" s="29">
        <f t="shared" si="7"/>
        <v>1.6187381282751878</v>
      </c>
      <c r="AL30" s="29">
        <f t="shared" si="7"/>
        <v>1.6340979991897056</v>
      </c>
      <c r="AM30" s="29">
        <f t="shared" si="7"/>
        <v>1.6496036167388328</v>
      </c>
      <c r="AN30" s="29">
        <f t="shared" si="7"/>
        <v>1.6652563638822069</v>
      </c>
      <c r="AO30" s="29">
        <f t="shared" si="7"/>
        <v>0</v>
      </c>
      <c r="AP30" s="29">
        <f t="shared" si="7"/>
        <v>0</v>
      </c>
      <c r="AQ30" s="29">
        <f t="shared" si="7"/>
        <v>0</v>
      </c>
      <c r="AR30" s="29">
        <f t="shared" si="7"/>
        <v>0</v>
      </c>
      <c r="AS30" s="29">
        <f t="shared" si="7"/>
        <v>0</v>
      </c>
      <c r="AT30" s="29">
        <f t="shared" si="7"/>
        <v>0</v>
      </c>
      <c r="AU30" s="29">
        <f t="shared" si="7"/>
        <v>0</v>
      </c>
      <c r="AV30" s="29">
        <f t="shared" si="7"/>
        <v>0</v>
      </c>
      <c r="AW30" s="29">
        <f t="shared" si="7"/>
        <v>0</v>
      </c>
      <c r="AX30" s="29">
        <f t="shared" si="7"/>
        <v>0</v>
      </c>
      <c r="AY30" s="29">
        <f t="shared" si="7"/>
        <v>0</v>
      </c>
      <c r="AZ30" s="29">
        <f t="shared" si="7"/>
        <v>0</v>
      </c>
      <c r="BA30" s="29">
        <f t="shared" si="7"/>
        <v>0</v>
      </c>
      <c r="BB30" s="29">
        <f t="shared" si="7"/>
        <v>0</v>
      </c>
      <c r="BC30" s="29">
        <f t="shared" si="7"/>
        <v>0</v>
      </c>
      <c r="BD30" s="29">
        <f t="shared" si="7"/>
        <v>0</v>
      </c>
      <c r="BE30" s="29">
        <f t="shared" si="7"/>
        <v>0</v>
      </c>
      <c r="BF30" s="29">
        <f t="shared" si="7"/>
        <v>0</v>
      </c>
      <c r="BG30" s="29">
        <f t="shared" si="7"/>
        <v>0</v>
      </c>
      <c r="BH30" s="29">
        <f t="shared" si="7"/>
        <v>0</v>
      </c>
      <c r="BI30" s="29">
        <f t="shared" si="7"/>
        <v>0</v>
      </c>
      <c r="BJ30" s="29">
        <f t="shared" si="7"/>
        <v>0</v>
      </c>
      <c r="BK30" s="29">
        <f t="shared" si="7"/>
        <v>0</v>
      </c>
      <c r="BL30" s="29">
        <f t="shared" si="7"/>
        <v>0</v>
      </c>
      <c r="BM30" s="16" t="s">
        <v>6</v>
      </c>
    </row>
    <row r="31" spans="2:80" ht="15" x14ac:dyDescent="0.25">
      <c r="B31" s="18"/>
      <c r="C31" s="3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</row>
    <row r="32" spans="2:80" ht="15" x14ac:dyDescent="0.25">
      <c r="B32" s="34" t="s">
        <v>7</v>
      </c>
      <c r="C32" s="35">
        <f>SUM(D32:BL32)</f>
        <v>11340.323170664284</v>
      </c>
      <c r="D32" s="36">
        <f>IF(D27&lt;&gt;"",D29/D30,0)</f>
        <v>168.73413973626214</v>
      </c>
      <c r="E32" s="36">
        <f t="shared" ref="E32:BL32" si="8">IF(E27&lt;&gt;"",E29/E30,0)</f>
        <v>167.14810596931162</v>
      </c>
      <c r="F32" s="36">
        <f t="shared" si="8"/>
        <v>165.57698028861935</v>
      </c>
      <c r="G32" s="36">
        <f t="shared" si="8"/>
        <v>164.02062256410716</v>
      </c>
      <c r="H32" s="36">
        <f t="shared" si="8"/>
        <v>162.47889398286372</v>
      </c>
      <c r="I32" s="36">
        <f t="shared" si="8"/>
        <v>160.95165703676383</v>
      </c>
      <c r="J32" s="36">
        <f t="shared" si="8"/>
        <v>159.43877551020407</v>
      </c>
      <c r="K32" s="36">
        <f t="shared" si="8"/>
        <v>394.8502861698833</v>
      </c>
      <c r="L32" s="36">
        <f t="shared" si="8"/>
        <v>547.59439085091321</v>
      </c>
      <c r="M32" s="36">
        <f t="shared" si="8"/>
        <v>619.93968170088124</v>
      </c>
      <c r="N32" s="36">
        <f t="shared" si="8"/>
        <v>614.11249539355174</v>
      </c>
      <c r="O32" s="36">
        <f t="shared" si="8"/>
        <v>608.34008231862322</v>
      </c>
      <c r="P32" s="36">
        <f t="shared" si="8"/>
        <v>602.62192762950758</v>
      </c>
      <c r="Q32" s="36">
        <f t="shared" si="8"/>
        <v>596.95752131896984</v>
      </c>
      <c r="R32" s="36">
        <f t="shared" si="8"/>
        <v>591.34635817364062</v>
      </c>
      <c r="S32" s="36">
        <f t="shared" si="8"/>
        <v>585.78793772895415</v>
      </c>
      <c r="T32" s="36">
        <f t="shared" si="8"/>
        <v>580.28176422451315</v>
      </c>
      <c r="U32" s="36">
        <f t="shared" si="8"/>
        <v>574.82734655987076</v>
      </c>
      <c r="V32" s="36">
        <f t="shared" si="8"/>
        <v>569.42419825072875</v>
      </c>
      <c r="W32" s="36">
        <f t="shared" si="8"/>
        <v>564.0718373855475</v>
      </c>
      <c r="X32" s="36">
        <f t="shared" si="8"/>
        <v>558.76978658256439</v>
      </c>
      <c r="Y32" s="36">
        <f t="shared" si="8"/>
        <v>553.51757294721529</v>
      </c>
      <c r="Z32" s="36">
        <f t="shared" si="8"/>
        <v>548.31472802995688</v>
      </c>
      <c r="AA32" s="36">
        <f t="shared" si="8"/>
        <v>543.16078778448502</v>
      </c>
      <c r="AB32" s="36">
        <f t="shared" si="8"/>
        <v>538.05529252634597</v>
      </c>
      <c r="AC32" s="36">
        <f t="shared" si="8"/>
        <v>0</v>
      </c>
      <c r="AD32" s="36">
        <f t="shared" si="8"/>
        <v>0</v>
      </c>
      <c r="AE32" s="36">
        <f t="shared" si="8"/>
        <v>0</v>
      </c>
      <c r="AF32" s="36">
        <f t="shared" si="8"/>
        <v>0</v>
      </c>
      <c r="AG32" s="36">
        <f t="shared" si="8"/>
        <v>0</v>
      </c>
      <c r="AH32" s="36">
        <f t="shared" si="8"/>
        <v>0</v>
      </c>
      <c r="AI32" s="36">
        <f t="shared" si="8"/>
        <v>0</v>
      </c>
      <c r="AJ32" s="36">
        <f t="shared" si="8"/>
        <v>0</v>
      </c>
      <c r="AK32" s="36">
        <f t="shared" si="8"/>
        <v>0</v>
      </c>
      <c r="AL32" s="36">
        <f t="shared" si="8"/>
        <v>0</v>
      </c>
      <c r="AM32" s="36">
        <f t="shared" si="8"/>
        <v>0</v>
      </c>
      <c r="AN32" s="36">
        <f t="shared" si="8"/>
        <v>0</v>
      </c>
      <c r="AO32" s="36">
        <f t="shared" si="8"/>
        <v>0</v>
      </c>
      <c r="AP32" s="36">
        <f t="shared" si="8"/>
        <v>0</v>
      </c>
      <c r="AQ32" s="36">
        <f t="shared" si="8"/>
        <v>0</v>
      </c>
      <c r="AR32" s="36">
        <f t="shared" si="8"/>
        <v>0</v>
      </c>
      <c r="AS32" s="36">
        <f t="shared" si="8"/>
        <v>0</v>
      </c>
      <c r="AT32" s="36">
        <f t="shared" si="8"/>
        <v>0</v>
      </c>
      <c r="AU32" s="36">
        <f t="shared" si="8"/>
        <v>0</v>
      </c>
      <c r="AV32" s="36">
        <f t="shared" si="8"/>
        <v>0</v>
      </c>
      <c r="AW32" s="36">
        <f t="shared" si="8"/>
        <v>0</v>
      </c>
      <c r="AX32" s="36">
        <f t="shared" si="8"/>
        <v>0</v>
      </c>
      <c r="AY32" s="36">
        <f t="shared" si="8"/>
        <v>0</v>
      </c>
      <c r="AZ32" s="36">
        <f t="shared" si="8"/>
        <v>0</v>
      </c>
      <c r="BA32" s="36">
        <f t="shared" si="8"/>
        <v>0</v>
      </c>
      <c r="BB32" s="36">
        <f t="shared" si="8"/>
        <v>0</v>
      </c>
      <c r="BC32" s="36">
        <f t="shared" si="8"/>
        <v>0</v>
      </c>
      <c r="BD32" s="36">
        <f t="shared" si="8"/>
        <v>0</v>
      </c>
      <c r="BE32" s="36">
        <f t="shared" si="8"/>
        <v>0</v>
      </c>
      <c r="BF32" s="36">
        <f t="shared" si="8"/>
        <v>0</v>
      </c>
      <c r="BG32" s="36">
        <f t="shared" si="8"/>
        <v>0</v>
      </c>
      <c r="BH32" s="36">
        <f t="shared" si="8"/>
        <v>0</v>
      </c>
      <c r="BI32" s="36">
        <f t="shared" si="8"/>
        <v>0</v>
      </c>
      <c r="BJ32" s="36">
        <f t="shared" si="8"/>
        <v>0</v>
      </c>
      <c r="BK32" s="36">
        <f t="shared" si="8"/>
        <v>0</v>
      </c>
      <c r="BL32" s="36">
        <f t="shared" si="8"/>
        <v>0</v>
      </c>
      <c r="BM32" s="16" t="s">
        <v>6</v>
      </c>
    </row>
    <row r="33" spans="1:65" ht="15" x14ac:dyDescent="0.25">
      <c r="B33" s="18"/>
      <c r="C33" s="31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6" t="s">
        <v>6</v>
      </c>
    </row>
    <row r="34" spans="1:65" ht="15.75" x14ac:dyDescent="0.3">
      <c r="B34" s="31" t="s">
        <v>10</v>
      </c>
      <c r="C34" s="72">
        <f>C32+C23</f>
        <v>2771.4301139339768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6" t="s">
        <v>6</v>
      </c>
    </row>
    <row r="35" spans="1:65" ht="15" x14ac:dyDescent="0.25">
      <c r="B35" s="18"/>
      <c r="C35" s="3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6" t="s">
        <v>6</v>
      </c>
    </row>
    <row r="36" spans="1:65" ht="15.75" x14ac:dyDescent="0.25">
      <c r="B36" s="57" t="s">
        <v>16</v>
      </c>
      <c r="C36" s="71"/>
      <c r="D36" s="70">
        <f>C12</f>
        <v>41640</v>
      </c>
      <c r="E36" s="70">
        <f>D36+$C$8*365.25</f>
        <v>41670.4375</v>
      </c>
      <c r="F36" s="70">
        <f t="shared" ref="F36:BL36" si="9">E36+$C$8*365.25</f>
        <v>41700.875</v>
      </c>
      <c r="G36" s="70">
        <f t="shared" si="9"/>
        <v>41731.3125</v>
      </c>
      <c r="H36" s="70">
        <f t="shared" si="9"/>
        <v>41761.75</v>
      </c>
      <c r="I36" s="70">
        <f t="shared" si="9"/>
        <v>41792.1875</v>
      </c>
      <c r="J36" s="70">
        <f t="shared" si="9"/>
        <v>41822.625</v>
      </c>
      <c r="K36" s="70">
        <f t="shared" si="9"/>
        <v>41853.0625</v>
      </c>
      <c r="L36" s="70">
        <f t="shared" si="9"/>
        <v>41883.5</v>
      </c>
      <c r="M36" s="70">
        <f t="shared" si="9"/>
        <v>41913.9375</v>
      </c>
      <c r="N36" s="70">
        <f t="shared" si="9"/>
        <v>41944.375</v>
      </c>
      <c r="O36" s="70">
        <f t="shared" si="9"/>
        <v>41974.8125</v>
      </c>
      <c r="P36" s="70">
        <f t="shared" si="9"/>
        <v>42005.25</v>
      </c>
      <c r="Q36" s="70">
        <f t="shared" si="9"/>
        <v>42035.6875</v>
      </c>
      <c r="R36" s="70">
        <f t="shared" si="9"/>
        <v>42066.125</v>
      </c>
      <c r="S36" s="70">
        <f t="shared" si="9"/>
        <v>42096.5625</v>
      </c>
      <c r="T36" s="70">
        <f t="shared" si="9"/>
        <v>42127</v>
      </c>
      <c r="U36" s="70">
        <f t="shared" si="9"/>
        <v>42157.4375</v>
      </c>
      <c r="V36" s="70">
        <f t="shared" si="9"/>
        <v>42187.875</v>
      </c>
      <c r="W36" s="70">
        <f t="shared" si="9"/>
        <v>42218.3125</v>
      </c>
      <c r="X36" s="70">
        <f t="shared" si="9"/>
        <v>42248.75</v>
      </c>
      <c r="Y36" s="70">
        <f t="shared" si="9"/>
        <v>42279.1875</v>
      </c>
      <c r="Z36" s="70">
        <f t="shared" si="9"/>
        <v>42309.625</v>
      </c>
      <c r="AA36" s="70">
        <f t="shared" si="9"/>
        <v>42340.0625</v>
      </c>
      <c r="AB36" s="70">
        <f t="shared" si="9"/>
        <v>42370.5</v>
      </c>
      <c r="AC36" s="70">
        <f t="shared" si="9"/>
        <v>42400.9375</v>
      </c>
      <c r="AD36" s="70">
        <f t="shared" si="9"/>
        <v>42431.375</v>
      </c>
      <c r="AE36" s="70">
        <f t="shared" si="9"/>
        <v>42461.8125</v>
      </c>
      <c r="AF36" s="70">
        <f t="shared" si="9"/>
        <v>42492.25</v>
      </c>
      <c r="AG36" s="70">
        <f t="shared" si="9"/>
        <v>42522.6875</v>
      </c>
      <c r="AH36" s="70">
        <f t="shared" si="9"/>
        <v>42553.125</v>
      </c>
      <c r="AI36" s="70">
        <f t="shared" si="9"/>
        <v>42583.5625</v>
      </c>
      <c r="AJ36" s="70">
        <f t="shared" si="9"/>
        <v>42614</v>
      </c>
      <c r="AK36" s="70">
        <f t="shared" si="9"/>
        <v>42644.4375</v>
      </c>
      <c r="AL36" s="70">
        <f t="shared" si="9"/>
        <v>42674.875</v>
      </c>
      <c r="AM36" s="70">
        <f t="shared" si="9"/>
        <v>42705.3125</v>
      </c>
      <c r="AN36" s="70">
        <f t="shared" si="9"/>
        <v>42735.75</v>
      </c>
      <c r="AO36" s="70">
        <f t="shared" si="9"/>
        <v>42766.1875</v>
      </c>
      <c r="AP36" s="70">
        <f t="shared" si="9"/>
        <v>42796.625</v>
      </c>
      <c r="AQ36" s="70">
        <f t="shared" si="9"/>
        <v>42827.0625</v>
      </c>
      <c r="AR36" s="70">
        <f t="shared" si="9"/>
        <v>42857.5</v>
      </c>
      <c r="AS36" s="70">
        <f t="shared" si="9"/>
        <v>42887.9375</v>
      </c>
      <c r="AT36" s="70">
        <f t="shared" si="9"/>
        <v>42918.375</v>
      </c>
      <c r="AU36" s="70">
        <f t="shared" si="9"/>
        <v>42948.8125</v>
      </c>
      <c r="AV36" s="70">
        <f t="shared" si="9"/>
        <v>42979.25</v>
      </c>
      <c r="AW36" s="70">
        <f t="shared" si="9"/>
        <v>43009.6875</v>
      </c>
      <c r="AX36" s="70">
        <f t="shared" si="9"/>
        <v>43040.125</v>
      </c>
      <c r="AY36" s="70">
        <f t="shared" si="9"/>
        <v>43070.5625</v>
      </c>
      <c r="AZ36" s="70">
        <f t="shared" si="9"/>
        <v>43101</v>
      </c>
      <c r="BA36" s="70">
        <f t="shared" si="9"/>
        <v>43131.4375</v>
      </c>
      <c r="BB36" s="70">
        <f t="shared" si="9"/>
        <v>43161.875</v>
      </c>
      <c r="BC36" s="70">
        <f t="shared" si="9"/>
        <v>43192.3125</v>
      </c>
      <c r="BD36" s="70">
        <f t="shared" si="9"/>
        <v>43222.75</v>
      </c>
      <c r="BE36" s="70">
        <f t="shared" si="9"/>
        <v>43253.1875</v>
      </c>
      <c r="BF36" s="70">
        <f t="shared" si="9"/>
        <v>43283.625</v>
      </c>
      <c r="BG36" s="70">
        <f t="shared" si="9"/>
        <v>43314.0625</v>
      </c>
      <c r="BH36" s="70">
        <f t="shared" si="9"/>
        <v>43344.5</v>
      </c>
      <c r="BI36" s="70">
        <f t="shared" si="9"/>
        <v>43374.9375</v>
      </c>
      <c r="BJ36" s="70">
        <f t="shared" si="9"/>
        <v>43405.375</v>
      </c>
      <c r="BK36" s="70">
        <f t="shared" si="9"/>
        <v>43435.8125</v>
      </c>
      <c r="BL36" s="70">
        <f t="shared" si="9"/>
        <v>43466.25</v>
      </c>
      <c r="BM36" s="16" t="s">
        <v>6</v>
      </c>
    </row>
    <row r="37" spans="1:65" ht="5.0999999999999996" customHeight="1" x14ac:dyDescent="0.25">
      <c r="B37" s="18"/>
      <c r="C37" s="31"/>
      <c r="D37" s="44">
        <v>0</v>
      </c>
      <c r="E37" s="45">
        <f>IF(D37&lt;($C$11+$C$10),D37+1,"")</f>
        <v>1</v>
      </c>
      <c r="F37" s="45">
        <f t="shared" ref="F37:BL37" si="10">IF(E37&lt;($C$11+$C$10),E37+1,"")</f>
        <v>2</v>
      </c>
      <c r="G37" s="45">
        <f t="shared" si="10"/>
        <v>3</v>
      </c>
      <c r="H37" s="45">
        <f t="shared" si="10"/>
        <v>4</v>
      </c>
      <c r="I37" s="45">
        <f t="shared" si="10"/>
        <v>5</v>
      </c>
      <c r="J37" s="45">
        <f t="shared" si="10"/>
        <v>6</v>
      </c>
      <c r="K37" s="45">
        <f t="shared" si="10"/>
        <v>7</v>
      </c>
      <c r="L37" s="45">
        <f t="shared" si="10"/>
        <v>8</v>
      </c>
      <c r="M37" s="45">
        <f t="shared" si="10"/>
        <v>9</v>
      </c>
      <c r="N37" s="45">
        <f t="shared" si="10"/>
        <v>10</v>
      </c>
      <c r="O37" s="45">
        <f t="shared" si="10"/>
        <v>11</v>
      </c>
      <c r="P37" s="45">
        <f t="shared" si="10"/>
        <v>12</v>
      </c>
      <c r="Q37" s="45">
        <f t="shared" si="10"/>
        <v>13</v>
      </c>
      <c r="R37" s="45">
        <f t="shared" si="10"/>
        <v>14</v>
      </c>
      <c r="S37" s="45">
        <f t="shared" si="10"/>
        <v>15</v>
      </c>
      <c r="T37" s="45">
        <f t="shared" si="10"/>
        <v>16</v>
      </c>
      <c r="U37" s="45">
        <f t="shared" si="10"/>
        <v>17</v>
      </c>
      <c r="V37" s="45">
        <f t="shared" si="10"/>
        <v>18</v>
      </c>
      <c r="W37" s="45">
        <f t="shared" si="10"/>
        <v>19</v>
      </c>
      <c r="X37" s="45">
        <f t="shared" si="10"/>
        <v>20</v>
      </c>
      <c r="Y37" s="45">
        <f t="shared" si="10"/>
        <v>21</v>
      </c>
      <c r="Z37" s="45">
        <f t="shared" si="10"/>
        <v>22</v>
      </c>
      <c r="AA37" s="45">
        <f t="shared" si="10"/>
        <v>23</v>
      </c>
      <c r="AB37" s="45">
        <f t="shared" si="10"/>
        <v>24</v>
      </c>
      <c r="AC37" s="45">
        <f t="shared" si="10"/>
        <v>25</v>
      </c>
      <c r="AD37" s="45">
        <f t="shared" si="10"/>
        <v>26</v>
      </c>
      <c r="AE37" s="45">
        <f t="shared" si="10"/>
        <v>27</v>
      </c>
      <c r="AF37" s="45">
        <f t="shared" si="10"/>
        <v>28</v>
      </c>
      <c r="AG37" s="45">
        <f t="shared" si="10"/>
        <v>29</v>
      </c>
      <c r="AH37" s="45">
        <f t="shared" si="10"/>
        <v>30</v>
      </c>
      <c r="AI37" s="45">
        <f t="shared" si="10"/>
        <v>31</v>
      </c>
      <c r="AJ37" s="45">
        <f t="shared" si="10"/>
        <v>32</v>
      </c>
      <c r="AK37" s="45">
        <f t="shared" si="10"/>
        <v>33</v>
      </c>
      <c r="AL37" s="45">
        <f t="shared" si="10"/>
        <v>34</v>
      </c>
      <c r="AM37" s="45">
        <f t="shared" si="10"/>
        <v>35</v>
      </c>
      <c r="AN37" s="45">
        <f t="shared" si="10"/>
        <v>36</v>
      </c>
      <c r="AO37" s="45">
        <f t="shared" si="10"/>
        <v>37</v>
      </c>
      <c r="AP37" s="45">
        <f t="shared" si="10"/>
        <v>38</v>
      </c>
      <c r="AQ37" s="45">
        <f t="shared" si="10"/>
        <v>39</v>
      </c>
      <c r="AR37" s="45">
        <f t="shared" si="10"/>
        <v>40</v>
      </c>
      <c r="AS37" s="45">
        <f t="shared" si="10"/>
        <v>41</v>
      </c>
      <c r="AT37" s="45">
        <f t="shared" si="10"/>
        <v>42</v>
      </c>
      <c r="AU37" s="45">
        <f t="shared" si="10"/>
        <v>43</v>
      </c>
      <c r="AV37" s="45">
        <f t="shared" si="10"/>
        <v>44</v>
      </c>
      <c r="AW37" s="45">
        <f t="shared" si="10"/>
        <v>45</v>
      </c>
      <c r="AX37" s="45">
        <f t="shared" si="10"/>
        <v>46</v>
      </c>
      <c r="AY37" s="45">
        <f t="shared" si="10"/>
        <v>47</v>
      </c>
      <c r="AZ37" s="45">
        <f t="shared" si="10"/>
        <v>48</v>
      </c>
      <c r="BA37" s="45">
        <f t="shared" si="10"/>
        <v>49</v>
      </c>
      <c r="BB37" s="45">
        <f t="shared" si="10"/>
        <v>50</v>
      </c>
      <c r="BC37" s="45">
        <f t="shared" si="10"/>
        <v>51</v>
      </c>
      <c r="BD37" s="45">
        <f t="shared" si="10"/>
        <v>52</v>
      </c>
      <c r="BE37" s="45">
        <f t="shared" si="10"/>
        <v>53</v>
      </c>
      <c r="BF37" s="45">
        <f t="shared" si="10"/>
        <v>54</v>
      </c>
      <c r="BG37" s="45" t="str">
        <f t="shared" si="10"/>
        <v/>
      </c>
      <c r="BH37" s="45" t="str">
        <f t="shared" si="10"/>
        <v/>
      </c>
      <c r="BI37" s="45" t="str">
        <f t="shared" si="10"/>
        <v/>
      </c>
      <c r="BJ37" s="45" t="str">
        <f t="shared" si="10"/>
        <v/>
      </c>
      <c r="BK37" s="45" t="str">
        <f t="shared" si="10"/>
        <v/>
      </c>
      <c r="BL37" s="45" t="str">
        <f t="shared" si="10"/>
        <v/>
      </c>
      <c r="BM37" s="16" t="s">
        <v>6</v>
      </c>
    </row>
    <row r="38" spans="1:65" s="21" customFormat="1" ht="15" x14ac:dyDescent="0.25">
      <c r="A38" s="16"/>
      <c r="B38" s="18" t="s">
        <v>17</v>
      </c>
      <c r="C38" s="31"/>
      <c r="D38" s="42">
        <f t="shared" ref="D38:AI38" si="11">IFERROR(HLOOKUP(D$37,$D$18:$BL$23,3,0),0)</f>
        <v>-100</v>
      </c>
      <c r="E38" s="42">
        <f t="shared" si="11"/>
        <v>-150</v>
      </c>
      <c r="F38" s="42">
        <f t="shared" si="11"/>
        <v>-200</v>
      </c>
      <c r="G38" s="42">
        <f t="shared" si="11"/>
        <v>-200</v>
      </c>
      <c r="H38" s="42">
        <f t="shared" si="11"/>
        <v>-200</v>
      </c>
      <c r="I38" s="42">
        <f t="shared" si="11"/>
        <v>-200</v>
      </c>
      <c r="J38" s="42">
        <f t="shared" si="11"/>
        <v>-200</v>
      </c>
      <c r="K38" s="42">
        <f t="shared" si="11"/>
        <v>-200</v>
      </c>
      <c r="L38" s="42">
        <f t="shared" si="11"/>
        <v>-300</v>
      </c>
      <c r="M38" s="42">
        <f t="shared" si="11"/>
        <v>-400</v>
      </c>
      <c r="N38" s="42">
        <f t="shared" si="11"/>
        <v>-500</v>
      </c>
      <c r="O38" s="42">
        <f t="shared" si="11"/>
        <v>-1000</v>
      </c>
      <c r="P38" s="42">
        <f t="shared" si="11"/>
        <v>-1000</v>
      </c>
      <c r="Q38" s="42">
        <f t="shared" si="11"/>
        <v>-800</v>
      </c>
      <c r="R38" s="42">
        <f t="shared" si="11"/>
        <v>-800</v>
      </c>
      <c r="S38" s="42">
        <f t="shared" si="11"/>
        <v>-600</v>
      </c>
      <c r="T38" s="42">
        <f t="shared" si="11"/>
        <v>-600</v>
      </c>
      <c r="U38" s="42">
        <f t="shared" si="11"/>
        <v>-400</v>
      </c>
      <c r="V38" s="42">
        <f t="shared" si="11"/>
        <v>-400</v>
      </c>
      <c r="W38" s="42">
        <f t="shared" si="11"/>
        <v>-400</v>
      </c>
      <c r="X38" s="42">
        <f t="shared" si="11"/>
        <v>-400</v>
      </c>
      <c r="Y38" s="42">
        <f t="shared" si="11"/>
        <v>-200</v>
      </c>
      <c r="Z38" s="42">
        <f t="shared" si="11"/>
        <v>-200</v>
      </c>
      <c r="AA38" s="42">
        <f t="shared" si="11"/>
        <v>-100</v>
      </c>
      <c r="AB38" s="42">
        <f t="shared" si="11"/>
        <v>-100</v>
      </c>
      <c r="AC38" s="42">
        <f t="shared" si="11"/>
        <v>0</v>
      </c>
      <c r="AD38" s="42">
        <f t="shared" si="11"/>
        <v>0</v>
      </c>
      <c r="AE38" s="42">
        <f t="shared" si="11"/>
        <v>0</v>
      </c>
      <c r="AF38" s="42">
        <f t="shared" si="11"/>
        <v>0</v>
      </c>
      <c r="AG38" s="42">
        <f t="shared" si="11"/>
        <v>0</v>
      </c>
      <c r="AH38" s="42">
        <f t="shared" si="11"/>
        <v>0</v>
      </c>
      <c r="AI38" s="42">
        <f t="shared" si="11"/>
        <v>0</v>
      </c>
      <c r="AJ38" s="42">
        <f t="shared" ref="AJ38:BL38" si="12">IFERROR(HLOOKUP(AJ$37,$D$18:$BL$23,3,0),0)</f>
        <v>0</v>
      </c>
      <c r="AK38" s="42">
        <f t="shared" si="12"/>
        <v>0</v>
      </c>
      <c r="AL38" s="42">
        <f t="shared" si="12"/>
        <v>0</v>
      </c>
      <c r="AM38" s="42">
        <f t="shared" si="12"/>
        <v>0</v>
      </c>
      <c r="AN38" s="42">
        <f t="shared" si="12"/>
        <v>0</v>
      </c>
      <c r="AO38" s="42">
        <f t="shared" si="12"/>
        <v>0</v>
      </c>
      <c r="AP38" s="42">
        <f t="shared" si="12"/>
        <v>0</v>
      </c>
      <c r="AQ38" s="42">
        <f t="shared" si="12"/>
        <v>0</v>
      </c>
      <c r="AR38" s="42">
        <f t="shared" si="12"/>
        <v>0</v>
      </c>
      <c r="AS38" s="42">
        <f t="shared" si="12"/>
        <v>0</v>
      </c>
      <c r="AT38" s="42">
        <f t="shared" si="12"/>
        <v>0</v>
      </c>
      <c r="AU38" s="42">
        <f t="shared" si="12"/>
        <v>0</v>
      </c>
      <c r="AV38" s="42">
        <f t="shared" si="12"/>
        <v>0</v>
      </c>
      <c r="AW38" s="42">
        <f t="shared" si="12"/>
        <v>0</v>
      </c>
      <c r="AX38" s="42">
        <f t="shared" si="12"/>
        <v>0</v>
      </c>
      <c r="AY38" s="42">
        <f t="shared" si="12"/>
        <v>0</v>
      </c>
      <c r="AZ38" s="42">
        <f t="shared" si="12"/>
        <v>0</v>
      </c>
      <c r="BA38" s="42">
        <f t="shared" si="12"/>
        <v>0</v>
      </c>
      <c r="BB38" s="42">
        <f t="shared" si="12"/>
        <v>0</v>
      </c>
      <c r="BC38" s="42">
        <f t="shared" si="12"/>
        <v>0</v>
      </c>
      <c r="BD38" s="42">
        <f t="shared" si="12"/>
        <v>0</v>
      </c>
      <c r="BE38" s="42">
        <f t="shared" si="12"/>
        <v>0</v>
      </c>
      <c r="BF38" s="42">
        <f t="shared" si="12"/>
        <v>0</v>
      </c>
      <c r="BG38" s="42">
        <f t="shared" si="12"/>
        <v>0</v>
      </c>
      <c r="BH38" s="42">
        <f t="shared" si="12"/>
        <v>0</v>
      </c>
      <c r="BI38" s="42">
        <f t="shared" si="12"/>
        <v>0</v>
      </c>
      <c r="BJ38" s="42">
        <f t="shared" si="12"/>
        <v>0</v>
      </c>
      <c r="BK38" s="42">
        <f t="shared" si="12"/>
        <v>0</v>
      </c>
      <c r="BL38" s="42">
        <f t="shared" si="12"/>
        <v>0</v>
      </c>
      <c r="BM38" s="16" t="s">
        <v>6</v>
      </c>
    </row>
    <row r="39" spans="1:65" ht="15" x14ac:dyDescent="0.25">
      <c r="B39" s="18" t="s">
        <v>18</v>
      </c>
      <c r="C39" s="31"/>
      <c r="D39" s="42">
        <f t="shared" ref="D39:AI39" si="13">IFERROR(HLOOKUP(D$37,$D$27:$BL$32,3,0),0)</f>
        <v>0</v>
      </c>
      <c r="E39" s="42">
        <f t="shared" si="13"/>
        <v>0</v>
      </c>
      <c r="F39" s="42">
        <f t="shared" si="13"/>
        <v>0</v>
      </c>
      <c r="G39" s="42">
        <f t="shared" si="13"/>
        <v>0</v>
      </c>
      <c r="H39" s="42">
        <f t="shared" si="13"/>
        <v>0</v>
      </c>
      <c r="I39" s="42">
        <f t="shared" si="13"/>
        <v>0</v>
      </c>
      <c r="J39" s="42">
        <f t="shared" si="13"/>
        <v>0</v>
      </c>
      <c r="K39" s="42">
        <f t="shared" si="13"/>
        <v>0</v>
      </c>
      <c r="L39" s="42">
        <f t="shared" si="13"/>
        <v>0</v>
      </c>
      <c r="M39" s="42">
        <f t="shared" si="13"/>
        <v>0</v>
      </c>
      <c r="N39" s="42">
        <f t="shared" si="13"/>
        <v>0</v>
      </c>
      <c r="O39" s="42">
        <f t="shared" si="13"/>
        <v>0</v>
      </c>
      <c r="P39" s="42">
        <f t="shared" si="13"/>
        <v>0</v>
      </c>
      <c r="Q39" s="42">
        <f t="shared" si="13"/>
        <v>0</v>
      </c>
      <c r="R39" s="42">
        <f t="shared" si="13"/>
        <v>0</v>
      </c>
      <c r="S39" s="42">
        <f t="shared" si="13"/>
        <v>0</v>
      </c>
      <c r="T39" s="42">
        <f t="shared" si="13"/>
        <v>0</v>
      </c>
      <c r="U39" s="42">
        <f t="shared" si="13"/>
        <v>0</v>
      </c>
      <c r="V39" s="42">
        <f t="shared" si="13"/>
        <v>200</v>
      </c>
      <c r="W39" s="42">
        <f t="shared" si="13"/>
        <v>200</v>
      </c>
      <c r="X39" s="42">
        <f t="shared" si="13"/>
        <v>200</v>
      </c>
      <c r="Y39" s="42">
        <f t="shared" si="13"/>
        <v>200</v>
      </c>
      <c r="Z39" s="42">
        <f t="shared" si="13"/>
        <v>200</v>
      </c>
      <c r="AA39" s="42">
        <f t="shared" si="13"/>
        <v>200</v>
      </c>
      <c r="AB39" s="42">
        <f t="shared" si="13"/>
        <v>200</v>
      </c>
      <c r="AC39" s="42">
        <f t="shared" si="13"/>
        <v>500</v>
      </c>
      <c r="AD39" s="42">
        <f t="shared" si="13"/>
        <v>700</v>
      </c>
      <c r="AE39" s="42">
        <f t="shared" si="13"/>
        <v>800</v>
      </c>
      <c r="AF39" s="42">
        <f t="shared" si="13"/>
        <v>800</v>
      </c>
      <c r="AG39" s="42">
        <f t="shared" si="13"/>
        <v>800</v>
      </c>
      <c r="AH39" s="42">
        <f t="shared" si="13"/>
        <v>800</v>
      </c>
      <c r="AI39" s="42">
        <f t="shared" si="13"/>
        <v>800</v>
      </c>
      <c r="AJ39" s="42">
        <f t="shared" ref="AJ39:BL39" si="14">IFERROR(HLOOKUP(AJ$37,$D$27:$BL$32,3,0),0)</f>
        <v>800</v>
      </c>
      <c r="AK39" s="42">
        <f t="shared" si="14"/>
        <v>800</v>
      </c>
      <c r="AL39" s="42">
        <f t="shared" si="14"/>
        <v>800</v>
      </c>
      <c r="AM39" s="42">
        <f t="shared" si="14"/>
        <v>800</v>
      </c>
      <c r="AN39" s="42">
        <f t="shared" si="14"/>
        <v>800</v>
      </c>
      <c r="AO39" s="42">
        <f t="shared" si="14"/>
        <v>800</v>
      </c>
      <c r="AP39" s="42">
        <f t="shared" si="14"/>
        <v>800</v>
      </c>
      <c r="AQ39" s="42">
        <f t="shared" si="14"/>
        <v>800</v>
      </c>
      <c r="AR39" s="42">
        <f t="shared" si="14"/>
        <v>800</v>
      </c>
      <c r="AS39" s="42">
        <f t="shared" si="14"/>
        <v>800</v>
      </c>
      <c r="AT39" s="42">
        <f t="shared" si="14"/>
        <v>800</v>
      </c>
      <c r="AU39" s="42">
        <f t="shared" si="14"/>
        <v>0</v>
      </c>
      <c r="AV39" s="42">
        <f t="shared" si="14"/>
        <v>0</v>
      </c>
      <c r="AW39" s="42">
        <f t="shared" si="14"/>
        <v>0</v>
      </c>
      <c r="AX39" s="42">
        <f t="shared" si="14"/>
        <v>0</v>
      </c>
      <c r="AY39" s="42">
        <f t="shared" si="14"/>
        <v>0</v>
      </c>
      <c r="AZ39" s="42">
        <f t="shared" si="14"/>
        <v>0</v>
      </c>
      <c r="BA39" s="42">
        <f t="shared" si="14"/>
        <v>0</v>
      </c>
      <c r="BB39" s="42">
        <f t="shared" si="14"/>
        <v>0</v>
      </c>
      <c r="BC39" s="42">
        <f t="shared" si="14"/>
        <v>0</v>
      </c>
      <c r="BD39" s="42">
        <f t="shared" si="14"/>
        <v>0</v>
      </c>
      <c r="BE39" s="42">
        <f t="shared" si="14"/>
        <v>0</v>
      </c>
      <c r="BF39" s="42">
        <f t="shared" si="14"/>
        <v>0</v>
      </c>
      <c r="BG39" s="42">
        <f t="shared" si="14"/>
        <v>0</v>
      </c>
      <c r="BH39" s="42">
        <f t="shared" si="14"/>
        <v>0</v>
      </c>
      <c r="BI39" s="42">
        <f t="shared" si="14"/>
        <v>0</v>
      </c>
      <c r="BJ39" s="42">
        <f t="shared" si="14"/>
        <v>0</v>
      </c>
      <c r="BK39" s="42">
        <f t="shared" si="14"/>
        <v>0</v>
      </c>
      <c r="BL39" s="42">
        <f t="shared" si="14"/>
        <v>0</v>
      </c>
      <c r="BM39" s="16" t="s">
        <v>6</v>
      </c>
    </row>
    <row r="40" spans="1:65" ht="15" x14ac:dyDescent="0.25">
      <c r="B40" s="34" t="s">
        <v>19</v>
      </c>
      <c r="C40" s="37"/>
      <c r="D40" s="46">
        <f>SUM(D38:D39)</f>
        <v>-100</v>
      </c>
      <c r="E40" s="46">
        <f t="shared" ref="E40:BL40" si="15">SUM(E38:E39)</f>
        <v>-150</v>
      </c>
      <c r="F40" s="46">
        <f t="shared" si="15"/>
        <v>-200</v>
      </c>
      <c r="G40" s="46">
        <f t="shared" si="15"/>
        <v>-200</v>
      </c>
      <c r="H40" s="46">
        <f t="shared" si="15"/>
        <v>-200</v>
      </c>
      <c r="I40" s="46">
        <f t="shared" si="15"/>
        <v>-200</v>
      </c>
      <c r="J40" s="46">
        <f t="shared" si="15"/>
        <v>-200</v>
      </c>
      <c r="K40" s="46">
        <f t="shared" si="15"/>
        <v>-200</v>
      </c>
      <c r="L40" s="46">
        <f t="shared" si="15"/>
        <v>-300</v>
      </c>
      <c r="M40" s="46">
        <f t="shared" si="15"/>
        <v>-400</v>
      </c>
      <c r="N40" s="46">
        <f t="shared" si="15"/>
        <v>-500</v>
      </c>
      <c r="O40" s="46">
        <f t="shared" si="15"/>
        <v>-1000</v>
      </c>
      <c r="P40" s="46">
        <f t="shared" si="15"/>
        <v>-1000</v>
      </c>
      <c r="Q40" s="46">
        <f t="shared" si="15"/>
        <v>-800</v>
      </c>
      <c r="R40" s="46">
        <f t="shared" si="15"/>
        <v>-800</v>
      </c>
      <c r="S40" s="46">
        <f t="shared" si="15"/>
        <v>-600</v>
      </c>
      <c r="T40" s="46">
        <f t="shared" si="15"/>
        <v>-600</v>
      </c>
      <c r="U40" s="46">
        <f t="shared" si="15"/>
        <v>-400</v>
      </c>
      <c r="V40" s="46">
        <f t="shared" si="15"/>
        <v>-200</v>
      </c>
      <c r="W40" s="46">
        <f t="shared" si="15"/>
        <v>-200</v>
      </c>
      <c r="X40" s="46">
        <f t="shared" si="15"/>
        <v>-200</v>
      </c>
      <c r="Y40" s="46">
        <f t="shared" si="15"/>
        <v>0</v>
      </c>
      <c r="Z40" s="46">
        <f t="shared" si="15"/>
        <v>0</v>
      </c>
      <c r="AA40" s="46">
        <f t="shared" si="15"/>
        <v>100</v>
      </c>
      <c r="AB40" s="46">
        <f t="shared" si="15"/>
        <v>100</v>
      </c>
      <c r="AC40" s="46">
        <f t="shared" si="15"/>
        <v>500</v>
      </c>
      <c r="AD40" s="46">
        <f t="shared" si="15"/>
        <v>700</v>
      </c>
      <c r="AE40" s="46">
        <f t="shared" si="15"/>
        <v>800</v>
      </c>
      <c r="AF40" s="46">
        <f t="shared" si="15"/>
        <v>800</v>
      </c>
      <c r="AG40" s="46">
        <f t="shared" si="15"/>
        <v>800</v>
      </c>
      <c r="AH40" s="46">
        <f t="shared" si="15"/>
        <v>800</v>
      </c>
      <c r="AI40" s="46">
        <f t="shared" si="15"/>
        <v>800</v>
      </c>
      <c r="AJ40" s="46">
        <f t="shared" si="15"/>
        <v>800</v>
      </c>
      <c r="AK40" s="46">
        <f t="shared" si="15"/>
        <v>800</v>
      </c>
      <c r="AL40" s="46">
        <f t="shared" si="15"/>
        <v>800</v>
      </c>
      <c r="AM40" s="46">
        <f t="shared" si="15"/>
        <v>800</v>
      </c>
      <c r="AN40" s="46">
        <f t="shared" si="15"/>
        <v>800</v>
      </c>
      <c r="AO40" s="46">
        <f t="shared" si="15"/>
        <v>800</v>
      </c>
      <c r="AP40" s="46">
        <f t="shared" si="15"/>
        <v>800</v>
      </c>
      <c r="AQ40" s="46">
        <f t="shared" si="15"/>
        <v>800</v>
      </c>
      <c r="AR40" s="46">
        <f t="shared" si="15"/>
        <v>800</v>
      </c>
      <c r="AS40" s="46">
        <f t="shared" si="15"/>
        <v>800</v>
      </c>
      <c r="AT40" s="46">
        <f t="shared" si="15"/>
        <v>800</v>
      </c>
      <c r="AU40" s="46">
        <f t="shared" si="15"/>
        <v>0</v>
      </c>
      <c r="AV40" s="46">
        <f t="shared" si="15"/>
        <v>0</v>
      </c>
      <c r="AW40" s="46">
        <f t="shared" si="15"/>
        <v>0</v>
      </c>
      <c r="AX40" s="46">
        <f t="shared" si="15"/>
        <v>0</v>
      </c>
      <c r="AY40" s="46">
        <f t="shared" si="15"/>
        <v>0</v>
      </c>
      <c r="AZ40" s="46">
        <f t="shared" si="15"/>
        <v>0</v>
      </c>
      <c r="BA40" s="46">
        <f t="shared" si="15"/>
        <v>0</v>
      </c>
      <c r="BB40" s="46">
        <f t="shared" si="15"/>
        <v>0</v>
      </c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5"/>
        <v>0</v>
      </c>
      <c r="BG40" s="46">
        <f t="shared" si="15"/>
        <v>0</v>
      </c>
      <c r="BH40" s="46">
        <f t="shared" si="15"/>
        <v>0</v>
      </c>
      <c r="BI40" s="46">
        <f t="shared" si="15"/>
        <v>0</v>
      </c>
      <c r="BJ40" s="46">
        <f t="shared" si="15"/>
        <v>0</v>
      </c>
      <c r="BK40" s="46">
        <f t="shared" si="15"/>
        <v>0</v>
      </c>
      <c r="BL40" s="46">
        <f t="shared" si="15"/>
        <v>0</v>
      </c>
      <c r="BM40" s="16" t="s">
        <v>6</v>
      </c>
    </row>
    <row r="41" spans="1:65" ht="15" x14ac:dyDescent="0.25">
      <c r="B41" s="39"/>
      <c r="C41" s="31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6" t="s">
        <v>6</v>
      </c>
    </row>
    <row r="42" spans="1:65" ht="15.75" x14ac:dyDescent="0.3">
      <c r="B42" s="40" t="s">
        <v>15</v>
      </c>
      <c r="C42" s="73">
        <f>XIRR(D40:BL40,D36:BL36)</f>
        <v>0.32823964953422546</v>
      </c>
      <c r="D42" s="3" t="s">
        <v>51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6" t="s">
        <v>6</v>
      </c>
    </row>
    <row r="43" spans="1:65" ht="15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</row>
    <row r="44" spans="1:65" ht="15" x14ac:dyDescent="0.25">
      <c r="A44" s="22"/>
      <c r="B44" s="59" t="s">
        <v>52</v>
      </c>
      <c r="C44" s="60"/>
      <c r="D44" s="64"/>
      <c r="E44" s="64"/>
      <c r="F44" s="81"/>
      <c r="G44" s="64"/>
      <c r="H44" s="64"/>
      <c r="I44" s="64"/>
      <c r="J44" s="82" t="s">
        <v>14</v>
      </c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 t="s">
        <v>6</v>
      </c>
    </row>
    <row r="45" spans="1:65" ht="15" x14ac:dyDescent="0.25">
      <c r="B45" s="61"/>
      <c r="C45" s="61"/>
      <c r="D45" s="61"/>
      <c r="E45" s="61"/>
      <c r="F45" s="61"/>
      <c r="G45" s="61"/>
      <c r="H45" s="61"/>
      <c r="I45" s="61"/>
      <c r="J45" s="83" t="s">
        <v>47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</row>
    <row r="46" spans="1:65" ht="15" x14ac:dyDescent="0.25">
      <c r="B46" s="62"/>
      <c r="C46" s="78" t="s">
        <v>11</v>
      </c>
      <c r="D46" s="23">
        <v>0.02</v>
      </c>
      <c r="E46" s="62"/>
      <c r="F46" s="65"/>
      <c r="G46" s="62"/>
      <c r="H46" s="62"/>
      <c r="I46" s="62"/>
      <c r="J46" s="84" t="s">
        <v>48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16" t="s">
        <v>6</v>
      </c>
    </row>
    <row r="47" spans="1:65" ht="15" x14ac:dyDescent="0.25">
      <c r="B47" s="62"/>
      <c r="C47" s="79" t="s">
        <v>12</v>
      </c>
      <c r="D47" s="25">
        <v>6</v>
      </c>
      <c r="E47" s="62"/>
      <c r="F47" s="62"/>
      <c r="G47" s="62"/>
      <c r="H47" s="62"/>
      <c r="I47" s="62"/>
      <c r="J47" s="84" t="s">
        <v>49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16" t="s">
        <v>6</v>
      </c>
    </row>
    <row r="48" spans="1:65" ht="15" x14ac:dyDescent="0.25">
      <c r="B48" s="62"/>
      <c r="C48" s="62"/>
      <c r="D48" s="62"/>
      <c r="E48" s="62"/>
      <c r="F48" s="66" t="s">
        <v>0</v>
      </c>
      <c r="G48" s="62"/>
      <c r="H48" s="62"/>
      <c r="I48" s="62"/>
      <c r="J48" s="86" t="s">
        <v>50</v>
      </c>
      <c r="K48" s="61"/>
      <c r="L48" s="61"/>
      <c r="M48" s="61"/>
      <c r="N48" s="61"/>
      <c r="O48" s="61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16" t="s">
        <v>6</v>
      </c>
    </row>
    <row r="49" spans="2:65" ht="15" x14ac:dyDescent="0.25">
      <c r="B49" s="62"/>
      <c r="C49" s="80">
        <f>C34</f>
        <v>2771.4301139339768</v>
      </c>
      <c r="D49" s="41">
        <f>E49-$D$46</f>
        <v>7.9999999999999988E-2</v>
      </c>
      <c r="E49" s="41">
        <f>F49-$D$46</f>
        <v>9.9999999999999992E-2</v>
      </c>
      <c r="F49" s="75">
        <v>0.12</v>
      </c>
      <c r="G49" s="41">
        <f>F49+$D$46</f>
        <v>0.13999999999999999</v>
      </c>
      <c r="H49" s="41">
        <f>G49+$D$46</f>
        <v>0.15999999999999998</v>
      </c>
      <c r="I49" s="62"/>
      <c r="J49" s="67"/>
      <c r="K49" s="68"/>
      <c r="L49" s="68"/>
      <c r="M49" s="68"/>
      <c r="N49" s="68"/>
      <c r="O49" s="68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16" t="s">
        <v>6</v>
      </c>
    </row>
    <row r="50" spans="2:65" ht="15" x14ac:dyDescent="0.25">
      <c r="B50" s="62"/>
      <c r="C50" s="43">
        <f>C51-$D$47</f>
        <v>6</v>
      </c>
      <c r="D50" s="42">
        <f t="dataTable" ref="D50:H54" dt2D="1" dtr="1" r1="C7" r2="C11"/>
        <v>4606.7676058318975</v>
      </c>
      <c r="E50" s="42">
        <v>4362.4497073280218</v>
      </c>
      <c r="F50" s="42">
        <v>4132.2688944136917</v>
      </c>
      <c r="G50" s="42">
        <v>3915.1894258788307</v>
      </c>
      <c r="H50" s="42">
        <v>3710.2675722225649</v>
      </c>
      <c r="I50" s="62"/>
      <c r="J50" s="69"/>
      <c r="K50" s="67"/>
      <c r="L50" s="67"/>
      <c r="M50" s="67"/>
      <c r="N50" s="67"/>
      <c r="O50" s="67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 t="s">
        <v>6</v>
      </c>
    </row>
    <row r="51" spans="2:65" ht="15" x14ac:dyDescent="0.25">
      <c r="B51" s="62"/>
      <c r="C51" s="43">
        <f>C52-$D$47</f>
        <v>12</v>
      </c>
      <c r="D51" s="42">
        <v>4096.9093931435855</v>
      </c>
      <c r="E51" s="42">
        <v>3753.1196046429432</v>
      </c>
      <c r="F51" s="42">
        <v>3432.5769019421659</v>
      </c>
      <c r="G51" s="42">
        <v>3133.3947831166115</v>
      </c>
      <c r="H51" s="42">
        <v>2853.8679016530841</v>
      </c>
      <c r="I51" s="62"/>
      <c r="J51" s="69"/>
      <c r="K51" s="67"/>
      <c r="L51" s="67"/>
      <c r="M51" s="67"/>
      <c r="N51" s="67"/>
      <c r="O51" s="67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16" t="s">
        <v>6</v>
      </c>
    </row>
    <row r="52" spans="2:65" ht="15" x14ac:dyDescent="0.25">
      <c r="B52" s="63" t="s">
        <v>13</v>
      </c>
      <c r="C52" s="76">
        <v>18</v>
      </c>
      <c r="D52" s="42">
        <v>3606.2980992366847</v>
      </c>
      <c r="E52" s="42">
        <v>3172.1461472315423</v>
      </c>
      <c r="F52" s="42">
        <v>2771.4301139339768</v>
      </c>
      <c r="G52" s="42">
        <v>2401.1770131349422</v>
      </c>
      <c r="H52" s="42">
        <v>2058.7207694475073</v>
      </c>
      <c r="I52" s="62"/>
      <c r="J52" s="69"/>
      <c r="K52" s="67"/>
      <c r="L52" s="67"/>
      <c r="M52" s="67"/>
      <c r="N52" s="67"/>
      <c r="O52" s="67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16" t="s">
        <v>6</v>
      </c>
    </row>
    <row r="53" spans="2:65" ht="15" x14ac:dyDescent="0.25">
      <c r="B53" s="62"/>
      <c r="C53" s="43">
        <f>C52+$D$47</f>
        <v>24</v>
      </c>
      <c r="D53" s="42">
        <v>3134.2071615623245</v>
      </c>
      <c r="E53" s="42">
        <v>2618.209690245103</v>
      </c>
      <c r="F53" s="42">
        <v>2146.7051206558317</v>
      </c>
      <c r="G53" s="42">
        <v>1715.3922387821185</v>
      </c>
      <c r="H53" s="42">
        <v>1320.4451913703706</v>
      </c>
      <c r="I53" s="62"/>
      <c r="J53" s="69"/>
      <c r="K53" s="67"/>
      <c r="L53" s="67"/>
      <c r="M53" s="67"/>
      <c r="N53" s="67"/>
      <c r="O53" s="67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 t="s">
        <v>6</v>
      </c>
    </row>
    <row r="54" spans="2:65" ht="15" x14ac:dyDescent="0.25">
      <c r="B54" s="62"/>
      <c r="C54" s="77">
        <f>C53+$D$47</f>
        <v>30</v>
      </c>
      <c r="D54" s="42">
        <v>2679.9374449818642</v>
      </c>
      <c r="E54" s="42">
        <v>2090.0520016892824</v>
      </c>
      <c r="F54" s="42">
        <v>1556.395488505661</v>
      </c>
      <c r="G54" s="42">
        <v>1073.0959493245118</v>
      </c>
      <c r="H54" s="42">
        <v>634.97352567590497</v>
      </c>
      <c r="I54" s="62"/>
      <c r="J54" s="69"/>
      <c r="K54" s="67"/>
      <c r="L54" s="67"/>
      <c r="M54" s="67"/>
      <c r="N54" s="67"/>
      <c r="O54" s="67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16" t="s">
        <v>6</v>
      </c>
    </row>
    <row r="55" spans="2:65" ht="15" x14ac:dyDescent="0.25">
      <c r="B55" s="62"/>
      <c r="C55" s="74"/>
      <c r="D55" s="74"/>
      <c r="E55" s="74"/>
      <c r="F55" s="74"/>
      <c r="G55" s="74"/>
      <c r="H55" s="74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16" t="s">
        <v>6</v>
      </c>
    </row>
    <row r="56" spans="2:65" ht="15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16" t="s">
        <v>6</v>
      </c>
    </row>
    <row r="57" spans="2:65" ht="15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6" t="s">
        <v>6</v>
      </c>
    </row>
    <row r="65" spans="65:65" x14ac:dyDescent="0.2">
      <c r="BM65" s="16" t="s">
        <v>6</v>
      </c>
    </row>
    <row r="66" spans="65:65" x14ac:dyDescent="0.2">
      <c r="BM66" s="16" t="s">
        <v>6</v>
      </c>
    </row>
  </sheetData>
  <conditionalFormatting sqref="AD18:BL18">
    <cfRule type="expression" dxfId="4" priority="11">
      <formula>AD$18=""</formula>
    </cfRule>
  </conditionalFormatting>
  <conditionalFormatting sqref="AC18">
    <cfRule type="expression" dxfId="3" priority="10">
      <formula>AC$18=""</formula>
    </cfRule>
  </conditionalFormatting>
  <conditionalFormatting sqref="D18:AB18">
    <cfRule type="expression" dxfId="2" priority="9">
      <formula>D$18=""</formula>
    </cfRule>
  </conditionalFormatting>
  <conditionalFormatting sqref="D27">
    <cfRule type="expression" dxfId="1" priority="4">
      <formula>D$27=""</formula>
    </cfRule>
  </conditionalFormatting>
  <conditionalFormatting sqref="E27:BL27">
    <cfRule type="expression" dxfId="0" priority="1">
      <formula>E$27=""</formula>
    </cfRule>
  </conditionalFormatting>
  <hyperlinks>
    <hyperlink ref="B4" r:id="rId1"/>
  </hyperlinks>
  <pageMargins left="0.7" right="0.7" top="0.75" bottom="0.75" header="0.3" footer="0.3"/>
  <pageSetup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J26"/>
  <sheetViews>
    <sheetView workbookViewId="0">
      <selection activeCell="J19" sqref="J19"/>
    </sheetView>
  </sheetViews>
  <sheetFormatPr defaultRowHeight="12" x14ac:dyDescent="0.2"/>
  <cols>
    <col min="1" max="1" width="4.7109375" style="1" customWidth="1"/>
    <col min="2" max="2" width="14.28515625" style="1" customWidth="1"/>
    <col min="3" max="3" width="14.7109375" style="1" bestFit="1" customWidth="1"/>
    <col min="4" max="4" width="15.42578125" style="1" customWidth="1"/>
    <col min="5" max="5" width="3.42578125" style="1" bestFit="1" customWidth="1"/>
    <col min="6" max="6" width="7.7109375" style="1" customWidth="1"/>
    <col min="7" max="7" width="3.42578125" style="1" bestFit="1" customWidth="1"/>
    <col min="8" max="8" width="8.7109375" style="1" customWidth="1"/>
    <col min="9" max="9" width="4.7109375" style="1" customWidth="1"/>
    <col min="10" max="10" width="13.140625" style="1" bestFit="1" customWidth="1"/>
    <col min="11" max="16384" width="9.140625" style="1"/>
  </cols>
  <sheetData>
    <row r="2" spans="2:10" ht="21" x14ac:dyDescent="0.35">
      <c r="B2" s="98" t="s">
        <v>53</v>
      </c>
      <c r="C2" s="99"/>
      <c r="D2" s="99"/>
    </row>
    <row r="3" spans="2:10" ht="15" x14ac:dyDescent="0.25">
      <c r="B3" s="18" t="s">
        <v>40</v>
      </c>
    </row>
    <row r="4" spans="2:10" ht="15" x14ac:dyDescent="0.25">
      <c r="B4" s="19" t="s">
        <v>41</v>
      </c>
    </row>
    <row r="6" spans="2:10" ht="24" x14ac:dyDescent="0.45">
      <c r="B6" s="89" t="s">
        <v>21</v>
      </c>
      <c r="C6" s="89" t="s">
        <v>22</v>
      </c>
      <c r="D6" s="90" t="s">
        <v>25</v>
      </c>
      <c r="E6" s="89" t="s">
        <v>23</v>
      </c>
      <c r="F6" s="90" t="s">
        <v>26</v>
      </c>
      <c r="G6" s="90" t="s">
        <v>23</v>
      </c>
      <c r="H6" s="90" t="s">
        <v>27</v>
      </c>
      <c r="I6" s="91" t="s">
        <v>28</v>
      </c>
      <c r="J6" s="90" t="s">
        <v>54</v>
      </c>
    </row>
    <row r="7" spans="2:10" ht="25.5" x14ac:dyDescent="0.35">
      <c r="B7" s="89"/>
      <c r="C7" s="89"/>
      <c r="D7" s="89"/>
      <c r="E7" s="89"/>
      <c r="F7" s="92" t="s">
        <v>24</v>
      </c>
      <c r="G7" s="90"/>
      <c r="H7" s="92" t="s">
        <v>29</v>
      </c>
      <c r="I7" s="93"/>
      <c r="J7" s="92" t="s">
        <v>55</v>
      </c>
    </row>
    <row r="8" spans="2:10" ht="5.0999999999999996" customHeight="1" x14ac:dyDescent="0.35">
      <c r="B8" s="5"/>
      <c r="C8" s="5"/>
      <c r="D8" s="5"/>
      <c r="E8" s="5"/>
      <c r="F8" s="88"/>
      <c r="G8" s="6"/>
      <c r="H8" s="88"/>
    </row>
    <row r="9" spans="2:10" ht="15" x14ac:dyDescent="0.25">
      <c r="B9" s="94" t="s">
        <v>30</v>
      </c>
      <c r="C9" s="4"/>
      <c r="D9" s="4"/>
    </row>
    <row r="10" spans="2:10" ht="18.75" x14ac:dyDescent="0.3">
      <c r="B10" s="95" t="s">
        <v>31</v>
      </c>
      <c r="C10" s="4" t="s">
        <v>22</v>
      </c>
      <c r="D10" s="95" t="s">
        <v>56</v>
      </c>
    </row>
    <row r="11" spans="2:10" ht="18.75" x14ac:dyDescent="0.3">
      <c r="B11" s="95" t="s">
        <v>32</v>
      </c>
      <c r="C11" s="4" t="s">
        <v>22</v>
      </c>
      <c r="D11" s="95" t="s">
        <v>33</v>
      </c>
    </row>
    <row r="12" spans="2:10" ht="15.75" x14ac:dyDescent="0.3">
      <c r="B12" s="9" t="s">
        <v>57</v>
      </c>
      <c r="C12" s="4"/>
      <c r="D12" s="4"/>
    </row>
    <row r="13" spans="2:10" ht="15.75" x14ac:dyDescent="0.3">
      <c r="B13" s="9" t="s">
        <v>58</v>
      </c>
      <c r="C13" s="4"/>
      <c r="D13" s="4"/>
    </row>
    <row r="14" spans="2:10" ht="15.75" x14ac:dyDescent="0.3">
      <c r="B14" s="8"/>
      <c r="C14" s="4"/>
      <c r="D14" s="4"/>
    </row>
    <row r="15" spans="2:10" ht="19.5" x14ac:dyDescent="0.35">
      <c r="B15" s="96" t="s">
        <v>59</v>
      </c>
      <c r="C15" s="96"/>
      <c r="D15" s="96"/>
      <c r="E15" s="96"/>
      <c r="F15" s="96"/>
      <c r="G15" s="96"/>
      <c r="H15" s="96"/>
    </row>
    <row r="17" spans="1:8" ht="24" x14ac:dyDescent="0.35">
      <c r="B17" s="15" t="s">
        <v>36</v>
      </c>
      <c r="C17" s="12">
        <v>-1000</v>
      </c>
      <c r="D17" s="9" t="s">
        <v>60</v>
      </c>
    </row>
    <row r="18" spans="1:8" ht="24" x14ac:dyDescent="0.45">
      <c r="B18" s="7" t="s">
        <v>37</v>
      </c>
      <c r="C18" s="13">
        <v>750</v>
      </c>
      <c r="D18" s="10" t="s">
        <v>34</v>
      </c>
    </row>
    <row r="19" spans="1:8" ht="24" x14ac:dyDescent="0.45">
      <c r="B19" s="7" t="s">
        <v>38</v>
      </c>
      <c r="C19" s="13">
        <v>1000</v>
      </c>
      <c r="D19" s="10" t="s">
        <v>35</v>
      </c>
    </row>
    <row r="20" spans="1:8" ht="21" x14ac:dyDescent="0.35">
      <c r="B20" s="5" t="s">
        <v>39</v>
      </c>
      <c r="C20" s="14">
        <v>0.1</v>
      </c>
      <c r="D20" s="10" t="s">
        <v>61</v>
      </c>
    </row>
    <row r="22" spans="1:8" ht="18.75" x14ac:dyDescent="0.3">
      <c r="B22" s="95" t="s">
        <v>62</v>
      </c>
    </row>
    <row r="23" spans="1:8" ht="15" x14ac:dyDescent="0.25">
      <c r="B23" s="4"/>
    </row>
    <row r="24" spans="1:8" ht="21" x14ac:dyDescent="0.35">
      <c r="B24" s="7" t="s">
        <v>21</v>
      </c>
      <c r="C24" s="6" t="s">
        <v>22</v>
      </c>
      <c r="D24" s="12">
        <f>C17</f>
        <v>-1000</v>
      </c>
      <c r="E24" s="5" t="s">
        <v>23</v>
      </c>
      <c r="F24" s="5">
        <f>C18</f>
        <v>750</v>
      </c>
      <c r="G24" s="5" t="s">
        <v>23</v>
      </c>
      <c r="H24" s="5">
        <f>C19</f>
        <v>1000</v>
      </c>
    </row>
    <row r="25" spans="1:8" ht="21" x14ac:dyDescent="0.35">
      <c r="B25" s="7"/>
      <c r="C25" s="6"/>
      <c r="D25" s="7"/>
      <c r="E25" s="5"/>
      <c r="F25" s="11">
        <f>1+C20</f>
        <v>1.1000000000000001</v>
      </c>
      <c r="G25" s="5"/>
      <c r="H25" s="11">
        <f>(1+C20)^2</f>
        <v>1.2100000000000002</v>
      </c>
    </row>
    <row r="26" spans="1:8" ht="30.75" customHeight="1" x14ac:dyDescent="0.35">
      <c r="A26" s="2"/>
      <c r="B26" s="97">
        <f>D26+F26+H26</f>
        <v>508.26446280991718</v>
      </c>
      <c r="C26" s="6" t="s">
        <v>22</v>
      </c>
      <c r="D26" s="12">
        <f>D24</f>
        <v>-1000</v>
      </c>
      <c r="E26" s="5" t="s">
        <v>23</v>
      </c>
      <c r="F26" s="5">
        <f>F24/F25</f>
        <v>681.81818181818176</v>
      </c>
      <c r="G26" s="5" t="s">
        <v>23</v>
      </c>
      <c r="H26" s="5">
        <f>H24/H25</f>
        <v>826.44628099173542</v>
      </c>
    </row>
  </sheetData>
  <mergeCells count="1">
    <mergeCell ref="B2:D2"/>
  </mergeCells>
  <hyperlinks>
    <hyperlink ref="B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C31" sqref="C31"/>
    </sheetView>
  </sheetViews>
  <sheetFormatPr defaultRowHeight="12" x14ac:dyDescent="0.2"/>
  <cols>
    <col min="2" max="2" width="41.42578125" customWidth="1"/>
    <col min="258" max="258" width="26.140625" customWidth="1"/>
    <col min="514" max="514" width="26.140625" customWidth="1"/>
    <col min="770" max="770" width="26.140625" customWidth="1"/>
    <col min="1026" max="1026" width="26.140625" customWidth="1"/>
    <col min="1282" max="1282" width="26.140625" customWidth="1"/>
    <col min="1538" max="1538" width="26.140625" customWidth="1"/>
    <col min="1794" max="1794" width="26.140625" customWidth="1"/>
    <col min="2050" max="2050" width="26.140625" customWidth="1"/>
    <col min="2306" max="2306" width="26.140625" customWidth="1"/>
    <col min="2562" max="2562" width="26.140625" customWidth="1"/>
    <col min="2818" max="2818" width="26.140625" customWidth="1"/>
    <col min="3074" max="3074" width="26.140625" customWidth="1"/>
    <col min="3330" max="3330" width="26.140625" customWidth="1"/>
    <col min="3586" max="3586" width="26.140625" customWidth="1"/>
    <col min="3842" max="3842" width="26.140625" customWidth="1"/>
    <col min="4098" max="4098" width="26.140625" customWidth="1"/>
    <col min="4354" max="4354" width="26.140625" customWidth="1"/>
    <col min="4610" max="4610" width="26.140625" customWidth="1"/>
    <col min="4866" max="4866" width="26.140625" customWidth="1"/>
    <col min="5122" max="5122" width="26.140625" customWidth="1"/>
    <col min="5378" max="5378" width="26.140625" customWidth="1"/>
    <col min="5634" max="5634" width="26.140625" customWidth="1"/>
    <col min="5890" max="5890" width="26.140625" customWidth="1"/>
    <col min="6146" max="6146" width="26.140625" customWidth="1"/>
    <col min="6402" max="6402" width="26.140625" customWidth="1"/>
    <col min="6658" max="6658" width="26.140625" customWidth="1"/>
    <col min="6914" max="6914" width="26.140625" customWidth="1"/>
    <col min="7170" max="7170" width="26.140625" customWidth="1"/>
    <col min="7426" max="7426" width="26.140625" customWidth="1"/>
    <col min="7682" max="7682" width="26.140625" customWidth="1"/>
    <col min="7938" max="7938" width="26.140625" customWidth="1"/>
    <col min="8194" max="8194" width="26.140625" customWidth="1"/>
    <col min="8450" max="8450" width="26.140625" customWidth="1"/>
    <col min="8706" max="8706" width="26.140625" customWidth="1"/>
    <col min="8962" max="8962" width="26.140625" customWidth="1"/>
    <col min="9218" max="9218" width="26.140625" customWidth="1"/>
    <col min="9474" max="9474" width="26.140625" customWidth="1"/>
    <col min="9730" max="9730" width="26.140625" customWidth="1"/>
    <col min="9986" max="9986" width="26.140625" customWidth="1"/>
    <col min="10242" max="10242" width="26.140625" customWidth="1"/>
    <col min="10498" max="10498" width="26.140625" customWidth="1"/>
    <col min="10754" max="10754" width="26.140625" customWidth="1"/>
    <col min="11010" max="11010" width="26.140625" customWidth="1"/>
    <col min="11266" max="11266" width="26.140625" customWidth="1"/>
    <col min="11522" max="11522" width="26.140625" customWidth="1"/>
    <col min="11778" max="11778" width="26.140625" customWidth="1"/>
    <col min="12034" max="12034" width="26.140625" customWidth="1"/>
    <col min="12290" max="12290" width="26.140625" customWidth="1"/>
    <col min="12546" max="12546" width="26.140625" customWidth="1"/>
    <col min="12802" max="12802" width="26.140625" customWidth="1"/>
    <col min="13058" max="13058" width="26.140625" customWidth="1"/>
    <col min="13314" max="13314" width="26.140625" customWidth="1"/>
    <col min="13570" max="13570" width="26.140625" customWidth="1"/>
    <col min="13826" max="13826" width="26.140625" customWidth="1"/>
    <col min="14082" max="14082" width="26.140625" customWidth="1"/>
    <col min="14338" max="14338" width="26.140625" customWidth="1"/>
    <col min="14594" max="14594" width="26.140625" customWidth="1"/>
    <col min="14850" max="14850" width="26.140625" customWidth="1"/>
    <col min="15106" max="15106" width="26.140625" customWidth="1"/>
    <col min="15362" max="15362" width="26.140625" customWidth="1"/>
    <col min="15618" max="15618" width="26.140625" customWidth="1"/>
    <col min="15874" max="15874" width="26.140625" customWidth="1"/>
    <col min="16130" max="16130" width="26.140625" customWidth="1"/>
  </cols>
  <sheetData>
    <row r="2" spans="2:3" ht="12.75" x14ac:dyDescent="0.2">
      <c r="B2" s="100" t="s">
        <v>63</v>
      </c>
    </row>
    <row r="4" spans="2:3" ht="12.75" x14ac:dyDescent="0.2">
      <c r="B4" t="s">
        <v>64</v>
      </c>
      <c r="C4" s="101">
        <v>5.8500000000000003E-2</v>
      </c>
    </row>
    <row r="5" spans="2:3" ht="12.75" x14ac:dyDescent="0.2">
      <c r="B5" t="s">
        <v>65</v>
      </c>
      <c r="C5" s="102">
        <v>4.7199999999999999E-2</v>
      </c>
    </row>
    <row r="6" spans="2:3" ht="12.75" x14ac:dyDescent="0.2">
      <c r="C6" s="103"/>
    </row>
    <row r="7" spans="2:3" ht="12.75" x14ac:dyDescent="0.2">
      <c r="B7" t="s">
        <v>66</v>
      </c>
      <c r="C7" s="102">
        <v>3.2000000000000001E-2</v>
      </c>
    </row>
    <row r="8" spans="2:3" ht="12.75" x14ac:dyDescent="0.2">
      <c r="B8" t="s">
        <v>67</v>
      </c>
      <c r="C8" s="103">
        <v>1.3</v>
      </c>
    </row>
    <row r="9" spans="2:3" ht="12.75" x14ac:dyDescent="0.2">
      <c r="C9" s="103"/>
    </row>
    <row r="10" spans="2:3" ht="12.75" x14ac:dyDescent="0.2">
      <c r="B10" t="s">
        <v>68</v>
      </c>
      <c r="C10" s="104">
        <v>0.35</v>
      </c>
    </row>
    <row r="11" spans="2:3" x14ac:dyDescent="0.2">
      <c r="C11" s="105"/>
    </row>
    <row r="12" spans="2:3" ht="12.75" x14ac:dyDescent="0.2">
      <c r="B12" t="s">
        <v>69</v>
      </c>
      <c r="C12" s="106">
        <v>320.01600000000002</v>
      </c>
    </row>
    <row r="13" spans="2:3" ht="12.75" x14ac:dyDescent="0.2">
      <c r="B13" t="s">
        <v>70</v>
      </c>
      <c r="C13" s="107">
        <v>52</v>
      </c>
    </row>
    <row r="14" spans="2:3" ht="12.75" x14ac:dyDescent="0.2">
      <c r="C14" s="103"/>
    </row>
    <row r="15" spans="2:3" ht="12.75" x14ac:dyDescent="0.2">
      <c r="B15" t="s">
        <v>71</v>
      </c>
      <c r="C15" s="108">
        <v>8.4879999999999995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tabSelected="1" workbookViewId="0"/>
  </sheetViews>
  <sheetFormatPr defaultRowHeight="12" x14ac:dyDescent="0.2"/>
  <cols>
    <col min="2" max="2" width="51.28515625" bestFit="1" customWidth="1"/>
    <col min="4" max="4" width="3.28515625" customWidth="1"/>
    <col min="5" max="5" width="32.7109375" bestFit="1" customWidth="1"/>
    <col min="6" max="6" width="12" bestFit="1" customWidth="1"/>
    <col min="7" max="7" width="3.28515625" customWidth="1"/>
    <col min="8" max="8" width="32.7109375" bestFit="1" customWidth="1"/>
    <col min="9" max="9" width="12" bestFit="1" customWidth="1"/>
    <col min="258" max="258" width="25.85546875" customWidth="1"/>
    <col min="260" max="260" width="3.28515625" customWidth="1"/>
    <col min="261" max="261" width="26" customWidth="1"/>
    <col min="262" max="262" width="11.28515625" bestFit="1" customWidth="1"/>
    <col min="263" max="263" width="3.28515625" customWidth="1"/>
    <col min="264" max="264" width="22.140625" bestFit="1" customWidth="1"/>
    <col min="265" max="265" width="10.28515625" bestFit="1" customWidth="1"/>
    <col min="514" max="514" width="25.85546875" customWidth="1"/>
    <col min="516" max="516" width="3.28515625" customWidth="1"/>
    <col min="517" max="517" width="26" customWidth="1"/>
    <col min="518" max="518" width="11.28515625" bestFit="1" customWidth="1"/>
    <col min="519" max="519" width="3.28515625" customWidth="1"/>
    <col min="520" max="520" width="22.140625" bestFit="1" customWidth="1"/>
    <col min="521" max="521" width="10.28515625" bestFit="1" customWidth="1"/>
    <col min="770" max="770" width="25.85546875" customWidth="1"/>
    <col min="772" max="772" width="3.28515625" customWidth="1"/>
    <col min="773" max="773" width="26" customWidth="1"/>
    <col min="774" max="774" width="11.28515625" bestFit="1" customWidth="1"/>
    <col min="775" max="775" width="3.28515625" customWidth="1"/>
    <col min="776" max="776" width="22.140625" bestFit="1" customWidth="1"/>
    <col min="777" max="777" width="10.28515625" bestFit="1" customWidth="1"/>
    <col min="1026" max="1026" width="25.85546875" customWidth="1"/>
    <col min="1028" max="1028" width="3.28515625" customWidth="1"/>
    <col min="1029" max="1029" width="26" customWidth="1"/>
    <col min="1030" max="1030" width="11.28515625" bestFit="1" customWidth="1"/>
    <col min="1031" max="1031" width="3.28515625" customWidth="1"/>
    <col min="1032" max="1032" width="22.140625" bestFit="1" customWidth="1"/>
    <col min="1033" max="1033" width="10.28515625" bestFit="1" customWidth="1"/>
    <col min="1282" max="1282" width="25.85546875" customWidth="1"/>
    <col min="1284" max="1284" width="3.28515625" customWidth="1"/>
    <col min="1285" max="1285" width="26" customWidth="1"/>
    <col min="1286" max="1286" width="11.28515625" bestFit="1" customWidth="1"/>
    <col min="1287" max="1287" width="3.28515625" customWidth="1"/>
    <col min="1288" max="1288" width="22.140625" bestFit="1" customWidth="1"/>
    <col min="1289" max="1289" width="10.28515625" bestFit="1" customWidth="1"/>
    <col min="1538" max="1538" width="25.85546875" customWidth="1"/>
    <col min="1540" max="1540" width="3.28515625" customWidth="1"/>
    <col min="1541" max="1541" width="26" customWidth="1"/>
    <col min="1542" max="1542" width="11.28515625" bestFit="1" customWidth="1"/>
    <col min="1543" max="1543" width="3.28515625" customWidth="1"/>
    <col min="1544" max="1544" width="22.140625" bestFit="1" customWidth="1"/>
    <col min="1545" max="1545" width="10.28515625" bestFit="1" customWidth="1"/>
    <col min="1794" max="1794" width="25.85546875" customWidth="1"/>
    <col min="1796" max="1796" width="3.28515625" customWidth="1"/>
    <col min="1797" max="1797" width="26" customWidth="1"/>
    <col min="1798" max="1798" width="11.28515625" bestFit="1" customWidth="1"/>
    <col min="1799" max="1799" width="3.28515625" customWidth="1"/>
    <col min="1800" max="1800" width="22.140625" bestFit="1" customWidth="1"/>
    <col min="1801" max="1801" width="10.28515625" bestFit="1" customWidth="1"/>
    <col min="2050" max="2050" width="25.85546875" customWidth="1"/>
    <col min="2052" max="2052" width="3.28515625" customWidth="1"/>
    <col min="2053" max="2053" width="26" customWidth="1"/>
    <col min="2054" max="2054" width="11.28515625" bestFit="1" customWidth="1"/>
    <col min="2055" max="2055" width="3.28515625" customWidth="1"/>
    <col min="2056" max="2056" width="22.140625" bestFit="1" customWidth="1"/>
    <col min="2057" max="2057" width="10.28515625" bestFit="1" customWidth="1"/>
    <col min="2306" max="2306" width="25.85546875" customWidth="1"/>
    <col min="2308" max="2308" width="3.28515625" customWidth="1"/>
    <col min="2309" max="2309" width="26" customWidth="1"/>
    <col min="2310" max="2310" width="11.28515625" bestFit="1" customWidth="1"/>
    <col min="2311" max="2311" width="3.28515625" customWidth="1"/>
    <col min="2312" max="2312" width="22.140625" bestFit="1" customWidth="1"/>
    <col min="2313" max="2313" width="10.28515625" bestFit="1" customWidth="1"/>
    <col min="2562" max="2562" width="25.85546875" customWidth="1"/>
    <col min="2564" max="2564" width="3.28515625" customWidth="1"/>
    <col min="2565" max="2565" width="26" customWidth="1"/>
    <col min="2566" max="2566" width="11.28515625" bestFit="1" customWidth="1"/>
    <col min="2567" max="2567" width="3.28515625" customWidth="1"/>
    <col min="2568" max="2568" width="22.140625" bestFit="1" customWidth="1"/>
    <col min="2569" max="2569" width="10.28515625" bestFit="1" customWidth="1"/>
    <col min="2818" max="2818" width="25.85546875" customWidth="1"/>
    <col min="2820" max="2820" width="3.28515625" customWidth="1"/>
    <col min="2821" max="2821" width="26" customWidth="1"/>
    <col min="2822" max="2822" width="11.28515625" bestFit="1" customWidth="1"/>
    <col min="2823" max="2823" width="3.28515625" customWidth="1"/>
    <col min="2824" max="2824" width="22.140625" bestFit="1" customWidth="1"/>
    <col min="2825" max="2825" width="10.28515625" bestFit="1" customWidth="1"/>
    <col min="3074" max="3074" width="25.85546875" customWidth="1"/>
    <col min="3076" max="3076" width="3.28515625" customWidth="1"/>
    <col min="3077" max="3077" width="26" customWidth="1"/>
    <col min="3078" max="3078" width="11.28515625" bestFit="1" customWidth="1"/>
    <col min="3079" max="3079" width="3.28515625" customWidth="1"/>
    <col min="3080" max="3080" width="22.140625" bestFit="1" customWidth="1"/>
    <col min="3081" max="3081" width="10.28515625" bestFit="1" customWidth="1"/>
    <col min="3330" max="3330" width="25.85546875" customWidth="1"/>
    <col min="3332" max="3332" width="3.28515625" customWidth="1"/>
    <col min="3333" max="3333" width="26" customWidth="1"/>
    <col min="3334" max="3334" width="11.28515625" bestFit="1" customWidth="1"/>
    <col min="3335" max="3335" width="3.28515625" customWidth="1"/>
    <col min="3336" max="3336" width="22.140625" bestFit="1" customWidth="1"/>
    <col min="3337" max="3337" width="10.28515625" bestFit="1" customWidth="1"/>
    <col min="3586" max="3586" width="25.85546875" customWidth="1"/>
    <col min="3588" max="3588" width="3.28515625" customWidth="1"/>
    <col min="3589" max="3589" width="26" customWidth="1"/>
    <col min="3590" max="3590" width="11.28515625" bestFit="1" customWidth="1"/>
    <col min="3591" max="3591" width="3.28515625" customWidth="1"/>
    <col min="3592" max="3592" width="22.140625" bestFit="1" customWidth="1"/>
    <col min="3593" max="3593" width="10.28515625" bestFit="1" customWidth="1"/>
    <col min="3842" max="3842" width="25.85546875" customWidth="1"/>
    <col min="3844" max="3844" width="3.28515625" customWidth="1"/>
    <col min="3845" max="3845" width="26" customWidth="1"/>
    <col min="3846" max="3846" width="11.28515625" bestFit="1" customWidth="1"/>
    <col min="3847" max="3847" width="3.28515625" customWidth="1"/>
    <col min="3848" max="3848" width="22.140625" bestFit="1" customWidth="1"/>
    <col min="3849" max="3849" width="10.28515625" bestFit="1" customWidth="1"/>
    <col min="4098" max="4098" width="25.85546875" customWidth="1"/>
    <col min="4100" max="4100" width="3.28515625" customWidth="1"/>
    <col min="4101" max="4101" width="26" customWidth="1"/>
    <col min="4102" max="4102" width="11.28515625" bestFit="1" customWidth="1"/>
    <col min="4103" max="4103" width="3.28515625" customWidth="1"/>
    <col min="4104" max="4104" width="22.140625" bestFit="1" customWidth="1"/>
    <col min="4105" max="4105" width="10.28515625" bestFit="1" customWidth="1"/>
    <col min="4354" max="4354" width="25.85546875" customWidth="1"/>
    <col min="4356" max="4356" width="3.28515625" customWidth="1"/>
    <col min="4357" max="4357" width="26" customWidth="1"/>
    <col min="4358" max="4358" width="11.28515625" bestFit="1" customWidth="1"/>
    <col min="4359" max="4359" width="3.28515625" customWidth="1"/>
    <col min="4360" max="4360" width="22.140625" bestFit="1" customWidth="1"/>
    <col min="4361" max="4361" width="10.28515625" bestFit="1" customWidth="1"/>
    <col min="4610" max="4610" width="25.85546875" customWidth="1"/>
    <col min="4612" max="4612" width="3.28515625" customWidth="1"/>
    <col min="4613" max="4613" width="26" customWidth="1"/>
    <col min="4614" max="4614" width="11.28515625" bestFit="1" customWidth="1"/>
    <col min="4615" max="4615" width="3.28515625" customWidth="1"/>
    <col min="4616" max="4616" width="22.140625" bestFit="1" customWidth="1"/>
    <col min="4617" max="4617" width="10.28515625" bestFit="1" customWidth="1"/>
    <col min="4866" max="4866" width="25.85546875" customWidth="1"/>
    <col min="4868" max="4868" width="3.28515625" customWidth="1"/>
    <col min="4869" max="4869" width="26" customWidth="1"/>
    <col min="4870" max="4870" width="11.28515625" bestFit="1" customWidth="1"/>
    <col min="4871" max="4871" width="3.28515625" customWidth="1"/>
    <col min="4872" max="4872" width="22.140625" bestFit="1" customWidth="1"/>
    <col min="4873" max="4873" width="10.28515625" bestFit="1" customWidth="1"/>
    <col min="5122" max="5122" width="25.85546875" customWidth="1"/>
    <col min="5124" max="5124" width="3.28515625" customWidth="1"/>
    <col min="5125" max="5125" width="26" customWidth="1"/>
    <col min="5126" max="5126" width="11.28515625" bestFit="1" customWidth="1"/>
    <col min="5127" max="5127" width="3.28515625" customWidth="1"/>
    <col min="5128" max="5128" width="22.140625" bestFit="1" customWidth="1"/>
    <col min="5129" max="5129" width="10.28515625" bestFit="1" customWidth="1"/>
    <col min="5378" max="5378" width="25.85546875" customWidth="1"/>
    <col min="5380" max="5380" width="3.28515625" customWidth="1"/>
    <col min="5381" max="5381" width="26" customWidth="1"/>
    <col min="5382" max="5382" width="11.28515625" bestFit="1" customWidth="1"/>
    <col min="5383" max="5383" width="3.28515625" customWidth="1"/>
    <col min="5384" max="5384" width="22.140625" bestFit="1" customWidth="1"/>
    <col min="5385" max="5385" width="10.28515625" bestFit="1" customWidth="1"/>
    <col min="5634" max="5634" width="25.85546875" customWidth="1"/>
    <col min="5636" max="5636" width="3.28515625" customWidth="1"/>
    <col min="5637" max="5637" width="26" customWidth="1"/>
    <col min="5638" max="5638" width="11.28515625" bestFit="1" customWidth="1"/>
    <col min="5639" max="5639" width="3.28515625" customWidth="1"/>
    <col min="5640" max="5640" width="22.140625" bestFit="1" customWidth="1"/>
    <col min="5641" max="5641" width="10.28515625" bestFit="1" customWidth="1"/>
    <col min="5890" max="5890" width="25.85546875" customWidth="1"/>
    <col min="5892" max="5892" width="3.28515625" customWidth="1"/>
    <col min="5893" max="5893" width="26" customWidth="1"/>
    <col min="5894" max="5894" width="11.28515625" bestFit="1" customWidth="1"/>
    <col min="5895" max="5895" width="3.28515625" customWidth="1"/>
    <col min="5896" max="5896" width="22.140625" bestFit="1" customWidth="1"/>
    <col min="5897" max="5897" width="10.28515625" bestFit="1" customWidth="1"/>
    <col min="6146" max="6146" width="25.85546875" customWidth="1"/>
    <col min="6148" max="6148" width="3.28515625" customWidth="1"/>
    <col min="6149" max="6149" width="26" customWidth="1"/>
    <col min="6150" max="6150" width="11.28515625" bestFit="1" customWidth="1"/>
    <col min="6151" max="6151" width="3.28515625" customWidth="1"/>
    <col min="6152" max="6152" width="22.140625" bestFit="1" customWidth="1"/>
    <col min="6153" max="6153" width="10.28515625" bestFit="1" customWidth="1"/>
    <col min="6402" max="6402" width="25.85546875" customWidth="1"/>
    <col min="6404" max="6404" width="3.28515625" customWidth="1"/>
    <col min="6405" max="6405" width="26" customWidth="1"/>
    <col min="6406" max="6406" width="11.28515625" bestFit="1" customWidth="1"/>
    <col min="6407" max="6407" width="3.28515625" customWidth="1"/>
    <col min="6408" max="6408" width="22.140625" bestFit="1" customWidth="1"/>
    <col min="6409" max="6409" width="10.28515625" bestFit="1" customWidth="1"/>
    <col min="6658" max="6658" width="25.85546875" customWidth="1"/>
    <col min="6660" max="6660" width="3.28515625" customWidth="1"/>
    <col min="6661" max="6661" width="26" customWidth="1"/>
    <col min="6662" max="6662" width="11.28515625" bestFit="1" customWidth="1"/>
    <col min="6663" max="6663" width="3.28515625" customWidth="1"/>
    <col min="6664" max="6664" width="22.140625" bestFit="1" customWidth="1"/>
    <col min="6665" max="6665" width="10.28515625" bestFit="1" customWidth="1"/>
    <col min="6914" max="6914" width="25.85546875" customWidth="1"/>
    <col min="6916" max="6916" width="3.28515625" customWidth="1"/>
    <col min="6917" max="6917" width="26" customWidth="1"/>
    <col min="6918" max="6918" width="11.28515625" bestFit="1" customWidth="1"/>
    <col min="6919" max="6919" width="3.28515625" customWidth="1"/>
    <col min="6920" max="6920" width="22.140625" bestFit="1" customWidth="1"/>
    <col min="6921" max="6921" width="10.28515625" bestFit="1" customWidth="1"/>
    <col min="7170" max="7170" width="25.85546875" customWidth="1"/>
    <col min="7172" max="7172" width="3.28515625" customWidth="1"/>
    <col min="7173" max="7173" width="26" customWidth="1"/>
    <col min="7174" max="7174" width="11.28515625" bestFit="1" customWidth="1"/>
    <col min="7175" max="7175" width="3.28515625" customWidth="1"/>
    <col min="7176" max="7176" width="22.140625" bestFit="1" customWidth="1"/>
    <col min="7177" max="7177" width="10.28515625" bestFit="1" customWidth="1"/>
    <col min="7426" max="7426" width="25.85546875" customWidth="1"/>
    <col min="7428" max="7428" width="3.28515625" customWidth="1"/>
    <col min="7429" max="7429" width="26" customWidth="1"/>
    <col min="7430" max="7430" width="11.28515625" bestFit="1" customWidth="1"/>
    <col min="7431" max="7431" width="3.28515625" customWidth="1"/>
    <col min="7432" max="7432" width="22.140625" bestFit="1" customWidth="1"/>
    <col min="7433" max="7433" width="10.28515625" bestFit="1" customWidth="1"/>
    <col min="7682" max="7682" width="25.85546875" customWidth="1"/>
    <col min="7684" max="7684" width="3.28515625" customWidth="1"/>
    <col min="7685" max="7685" width="26" customWidth="1"/>
    <col min="7686" max="7686" width="11.28515625" bestFit="1" customWidth="1"/>
    <col min="7687" max="7687" width="3.28515625" customWidth="1"/>
    <col min="7688" max="7688" width="22.140625" bestFit="1" customWidth="1"/>
    <col min="7689" max="7689" width="10.28515625" bestFit="1" customWidth="1"/>
    <col min="7938" max="7938" width="25.85546875" customWidth="1"/>
    <col min="7940" max="7940" width="3.28515625" customWidth="1"/>
    <col min="7941" max="7941" width="26" customWidth="1"/>
    <col min="7942" max="7942" width="11.28515625" bestFit="1" customWidth="1"/>
    <col min="7943" max="7943" width="3.28515625" customWidth="1"/>
    <col min="7944" max="7944" width="22.140625" bestFit="1" customWidth="1"/>
    <col min="7945" max="7945" width="10.28515625" bestFit="1" customWidth="1"/>
    <col min="8194" max="8194" width="25.85546875" customWidth="1"/>
    <col min="8196" max="8196" width="3.28515625" customWidth="1"/>
    <col min="8197" max="8197" width="26" customWidth="1"/>
    <col min="8198" max="8198" width="11.28515625" bestFit="1" customWidth="1"/>
    <col min="8199" max="8199" width="3.28515625" customWidth="1"/>
    <col min="8200" max="8200" width="22.140625" bestFit="1" customWidth="1"/>
    <col min="8201" max="8201" width="10.28515625" bestFit="1" customWidth="1"/>
    <col min="8450" max="8450" width="25.85546875" customWidth="1"/>
    <col min="8452" max="8452" width="3.28515625" customWidth="1"/>
    <col min="8453" max="8453" width="26" customWidth="1"/>
    <col min="8454" max="8454" width="11.28515625" bestFit="1" customWidth="1"/>
    <col min="8455" max="8455" width="3.28515625" customWidth="1"/>
    <col min="8456" max="8456" width="22.140625" bestFit="1" customWidth="1"/>
    <col min="8457" max="8457" width="10.28515625" bestFit="1" customWidth="1"/>
    <col min="8706" max="8706" width="25.85546875" customWidth="1"/>
    <col min="8708" max="8708" width="3.28515625" customWidth="1"/>
    <col min="8709" max="8709" width="26" customWidth="1"/>
    <col min="8710" max="8710" width="11.28515625" bestFit="1" customWidth="1"/>
    <col min="8711" max="8711" width="3.28515625" customWidth="1"/>
    <col min="8712" max="8712" width="22.140625" bestFit="1" customWidth="1"/>
    <col min="8713" max="8713" width="10.28515625" bestFit="1" customWidth="1"/>
    <col min="8962" max="8962" width="25.85546875" customWidth="1"/>
    <col min="8964" max="8964" width="3.28515625" customWidth="1"/>
    <col min="8965" max="8965" width="26" customWidth="1"/>
    <col min="8966" max="8966" width="11.28515625" bestFit="1" customWidth="1"/>
    <col min="8967" max="8967" width="3.28515625" customWidth="1"/>
    <col min="8968" max="8968" width="22.140625" bestFit="1" customWidth="1"/>
    <col min="8969" max="8969" width="10.28515625" bestFit="1" customWidth="1"/>
    <col min="9218" max="9218" width="25.85546875" customWidth="1"/>
    <col min="9220" max="9220" width="3.28515625" customWidth="1"/>
    <col min="9221" max="9221" width="26" customWidth="1"/>
    <col min="9222" max="9222" width="11.28515625" bestFit="1" customWidth="1"/>
    <col min="9223" max="9223" width="3.28515625" customWidth="1"/>
    <col min="9224" max="9224" width="22.140625" bestFit="1" customWidth="1"/>
    <col min="9225" max="9225" width="10.28515625" bestFit="1" customWidth="1"/>
    <col min="9474" max="9474" width="25.85546875" customWidth="1"/>
    <col min="9476" max="9476" width="3.28515625" customWidth="1"/>
    <col min="9477" max="9477" width="26" customWidth="1"/>
    <col min="9478" max="9478" width="11.28515625" bestFit="1" customWidth="1"/>
    <col min="9479" max="9479" width="3.28515625" customWidth="1"/>
    <col min="9480" max="9480" width="22.140625" bestFit="1" customWidth="1"/>
    <col min="9481" max="9481" width="10.28515625" bestFit="1" customWidth="1"/>
    <col min="9730" max="9730" width="25.85546875" customWidth="1"/>
    <col min="9732" max="9732" width="3.28515625" customWidth="1"/>
    <col min="9733" max="9733" width="26" customWidth="1"/>
    <col min="9734" max="9734" width="11.28515625" bestFit="1" customWidth="1"/>
    <col min="9735" max="9735" width="3.28515625" customWidth="1"/>
    <col min="9736" max="9736" width="22.140625" bestFit="1" customWidth="1"/>
    <col min="9737" max="9737" width="10.28515625" bestFit="1" customWidth="1"/>
    <col min="9986" max="9986" width="25.85546875" customWidth="1"/>
    <col min="9988" max="9988" width="3.28515625" customWidth="1"/>
    <col min="9989" max="9989" width="26" customWidth="1"/>
    <col min="9990" max="9990" width="11.28515625" bestFit="1" customWidth="1"/>
    <col min="9991" max="9991" width="3.28515625" customWidth="1"/>
    <col min="9992" max="9992" width="22.140625" bestFit="1" customWidth="1"/>
    <col min="9993" max="9993" width="10.28515625" bestFit="1" customWidth="1"/>
    <col min="10242" max="10242" width="25.85546875" customWidth="1"/>
    <col min="10244" max="10244" width="3.28515625" customWidth="1"/>
    <col min="10245" max="10245" width="26" customWidth="1"/>
    <col min="10246" max="10246" width="11.28515625" bestFit="1" customWidth="1"/>
    <col min="10247" max="10247" width="3.28515625" customWidth="1"/>
    <col min="10248" max="10248" width="22.140625" bestFit="1" customWidth="1"/>
    <col min="10249" max="10249" width="10.28515625" bestFit="1" customWidth="1"/>
    <col min="10498" max="10498" width="25.85546875" customWidth="1"/>
    <col min="10500" max="10500" width="3.28515625" customWidth="1"/>
    <col min="10501" max="10501" width="26" customWidth="1"/>
    <col min="10502" max="10502" width="11.28515625" bestFit="1" customWidth="1"/>
    <col min="10503" max="10503" width="3.28515625" customWidth="1"/>
    <col min="10504" max="10504" width="22.140625" bestFit="1" customWidth="1"/>
    <col min="10505" max="10505" width="10.28515625" bestFit="1" customWidth="1"/>
    <col min="10754" max="10754" width="25.85546875" customWidth="1"/>
    <col min="10756" max="10756" width="3.28515625" customWidth="1"/>
    <col min="10757" max="10757" width="26" customWidth="1"/>
    <col min="10758" max="10758" width="11.28515625" bestFit="1" customWidth="1"/>
    <col min="10759" max="10759" width="3.28515625" customWidth="1"/>
    <col min="10760" max="10760" width="22.140625" bestFit="1" customWidth="1"/>
    <col min="10761" max="10761" width="10.28515625" bestFit="1" customWidth="1"/>
    <col min="11010" max="11010" width="25.85546875" customWidth="1"/>
    <col min="11012" max="11012" width="3.28515625" customWidth="1"/>
    <col min="11013" max="11013" width="26" customWidth="1"/>
    <col min="11014" max="11014" width="11.28515625" bestFit="1" customWidth="1"/>
    <col min="11015" max="11015" width="3.28515625" customWidth="1"/>
    <col min="11016" max="11016" width="22.140625" bestFit="1" customWidth="1"/>
    <col min="11017" max="11017" width="10.28515625" bestFit="1" customWidth="1"/>
    <col min="11266" max="11266" width="25.85546875" customWidth="1"/>
    <col min="11268" max="11268" width="3.28515625" customWidth="1"/>
    <col min="11269" max="11269" width="26" customWidth="1"/>
    <col min="11270" max="11270" width="11.28515625" bestFit="1" customWidth="1"/>
    <col min="11271" max="11271" width="3.28515625" customWidth="1"/>
    <col min="11272" max="11272" width="22.140625" bestFit="1" customWidth="1"/>
    <col min="11273" max="11273" width="10.28515625" bestFit="1" customWidth="1"/>
    <col min="11522" max="11522" width="25.85546875" customWidth="1"/>
    <col min="11524" max="11524" width="3.28515625" customWidth="1"/>
    <col min="11525" max="11525" width="26" customWidth="1"/>
    <col min="11526" max="11526" width="11.28515625" bestFit="1" customWidth="1"/>
    <col min="11527" max="11527" width="3.28515625" customWidth="1"/>
    <col min="11528" max="11528" width="22.140625" bestFit="1" customWidth="1"/>
    <col min="11529" max="11529" width="10.28515625" bestFit="1" customWidth="1"/>
    <col min="11778" max="11778" width="25.85546875" customWidth="1"/>
    <col min="11780" max="11780" width="3.28515625" customWidth="1"/>
    <col min="11781" max="11781" width="26" customWidth="1"/>
    <col min="11782" max="11782" width="11.28515625" bestFit="1" customWidth="1"/>
    <col min="11783" max="11783" width="3.28515625" customWidth="1"/>
    <col min="11784" max="11784" width="22.140625" bestFit="1" customWidth="1"/>
    <col min="11785" max="11785" width="10.28515625" bestFit="1" customWidth="1"/>
    <col min="12034" max="12034" width="25.85546875" customWidth="1"/>
    <col min="12036" max="12036" width="3.28515625" customWidth="1"/>
    <col min="12037" max="12037" width="26" customWidth="1"/>
    <col min="12038" max="12038" width="11.28515625" bestFit="1" customWidth="1"/>
    <col min="12039" max="12039" width="3.28515625" customWidth="1"/>
    <col min="12040" max="12040" width="22.140625" bestFit="1" customWidth="1"/>
    <col min="12041" max="12041" width="10.28515625" bestFit="1" customWidth="1"/>
    <col min="12290" max="12290" width="25.85546875" customWidth="1"/>
    <col min="12292" max="12292" width="3.28515625" customWidth="1"/>
    <col min="12293" max="12293" width="26" customWidth="1"/>
    <col min="12294" max="12294" width="11.28515625" bestFit="1" customWidth="1"/>
    <col min="12295" max="12295" width="3.28515625" customWidth="1"/>
    <col min="12296" max="12296" width="22.140625" bestFit="1" customWidth="1"/>
    <col min="12297" max="12297" width="10.28515625" bestFit="1" customWidth="1"/>
    <col min="12546" max="12546" width="25.85546875" customWidth="1"/>
    <col min="12548" max="12548" width="3.28515625" customWidth="1"/>
    <col min="12549" max="12549" width="26" customWidth="1"/>
    <col min="12550" max="12550" width="11.28515625" bestFit="1" customWidth="1"/>
    <col min="12551" max="12551" width="3.28515625" customWidth="1"/>
    <col min="12552" max="12552" width="22.140625" bestFit="1" customWidth="1"/>
    <col min="12553" max="12553" width="10.28515625" bestFit="1" customWidth="1"/>
    <col min="12802" max="12802" width="25.85546875" customWidth="1"/>
    <col min="12804" max="12804" width="3.28515625" customWidth="1"/>
    <col min="12805" max="12805" width="26" customWidth="1"/>
    <col min="12806" max="12806" width="11.28515625" bestFit="1" customWidth="1"/>
    <col min="12807" max="12807" width="3.28515625" customWidth="1"/>
    <col min="12808" max="12808" width="22.140625" bestFit="1" customWidth="1"/>
    <col min="12809" max="12809" width="10.28515625" bestFit="1" customWidth="1"/>
    <col min="13058" max="13058" width="25.85546875" customWidth="1"/>
    <col min="13060" max="13060" width="3.28515625" customWidth="1"/>
    <col min="13061" max="13061" width="26" customWidth="1"/>
    <col min="13062" max="13062" width="11.28515625" bestFit="1" customWidth="1"/>
    <col min="13063" max="13063" width="3.28515625" customWidth="1"/>
    <col min="13064" max="13064" width="22.140625" bestFit="1" customWidth="1"/>
    <col min="13065" max="13065" width="10.28515625" bestFit="1" customWidth="1"/>
    <col min="13314" max="13314" width="25.85546875" customWidth="1"/>
    <col min="13316" max="13316" width="3.28515625" customWidth="1"/>
    <col min="13317" max="13317" width="26" customWidth="1"/>
    <col min="13318" max="13318" width="11.28515625" bestFit="1" customWidth="1"/>
    <col min="13319" max="13319" width="3.28515625" customWidth="1"/>
    <col min="13320" max="13320" width="22.140625" bestFit="1" customWidth="1"/>
    <col min="13321" max="13321" width="10.28515625" bestFit="1" customWidth="1"/>
    <col min="13570" max="13570" width="25.85546875" customWidth="1"/>
    <col min="13572" max="13572" width="3.28515625" customWidth="1"/>
    <col min="13573" max="13573" width="26" customWidth="1"/>
    <col min="13574" max="13574" width="11.28515625" bestFit="1" customWidth="1"/>
    <col min="13575" max="13575" width="3.28515625" customWidth="1"/>
    <col min="13576" max="13576" width="22.140625" bestFit="1" customWidth="1"/>
    <col min="13577" max="13577" width="10.28515625" bestFit="1" customWidth="1"/>
    <col min="13826" max="13826" width="25.85546875" customWidth="1"/>
    <col min="13828" max="13828" width="3.28515625" customWidth="1"/>
    <col min="13829" max="13829" width="26" customWidth="1"/>
    <col min="13830" max="13830" width="11.28515625" bestFit="1" customWidth="1"/>
    <col min="13831" max="13831" width="3.28515625" customWidth="1"/>
    <col min="13832" max="13832" width="22.140625" bestFit="1" customWidth="1"/>
    <col min="13833" max="13833" width="10.28515625" bestFit="1" customWidth="1"/>
    <col min="14082" max="14082" width="25.85546875" customWidth="1"/>
    <col min="14084" max="14084" width="3.28515625" customWidth="1"/>
    <col min="14085" max="14085" width="26" customWidth="1"/>
    <col min="14086" max="14086" width="11.28515625" bestFit="1" customWidth="1"/>
    <col min="14087" max="14087" width="3.28515625" customWidth="1"/>
    <col min="14088" max="14088" width="22.140625" bestFit="1" customWidth="1"/>
    <col min="14089" max="14089" width="10.28515625" bestFit="1" customWidth="1"/>
    <col min="14338" max="14338" width="25.85546875" customWidth="1"/>
    <col min="14340" max="14340" width="3.28515625" customWidth="1"/>
    <col min="14341" max="14341" width="26" customWidth="1"/>
    <col min="14342" max="14342" width="11.28515625" bestFit="1" customWidth="1"/>
    <col min="14343" max="14343" width="3.28515625" customWidth="1"/>
    <col min="14344" max="14344" width="22.140625" bestFit="1" customWidth="1"/>
    <col min="14345" max="14345" width="10.28515625" bestFit="1" customWidth="1"/>
    <col min="14594" max="14594" width="25.85546875" customWidth="1"/>
    <col min="14596" max="14596" width="3.28515625" customWidth="1"/>
    <col min="14597" max="14597" width="26" customWidth="1"/>
    <col min="14598" max="14598" width="11.28515625" bestFit="1" customWidth="1"/>
    <col min="14599" max="14599" width="3.28515625" customWidth="1"/>
    <col min="14600" max="14600" width="22.140625" bestFit="1" customWidth="1"/>
    <col min="14601" max="14601" width="10.28515625" bestFit="1" customWidth="1"/>
    <col min="14850" max="14850" width="25.85546875" customWidth="1"/>
    <col min="14852" max="14852" width="3.28515625" customWidth="1"/>
    <col min="14853" max="14853" width="26" customWidth="1"/>
    <col min="14854" max="14854" width="11.28515625" bestFit="1" customWidth="1"/>
    <col min="14855" max="14855" width="3.28515625" customWidth="1"/>
    <col min="14856" max="14856" width="22.140625" bestFit="1" customWidth="1"/>
    <col min="14857" max="14857" width="10.28515625" bestFit="1" customWidth="1"/>
    <col min="15106" max="15106" width="25.85546875" customWidth="1"/>
    <col min="15108" max="15108" width="3.28515625" customWidth="1"/>
    <col min="15109" max="15109" width="26" customWidth="1"/>
    <col min="15110" max="15110" width="11.28515625" bestFit="1" customWidth="1"/>
    <col min="15111" max="15111" width="3.28515625" customWidth="1"/>
    <col min="15112" max="15112" width="22.140625" bestFit="1" customWidth="1"/>
    <col min="15113" max="15113" width="10.28515625" bestFit="1" customWidth="1"/>
    <col min="15362" max="15362" width="25.85546875" customWidth="1"/>
    <col min="15364" max="15364" width="3.28515625" customWidth="1"/>
    <col min="15365" max="15365" width="26" customWidth="1"/>
    <col min="15366" max="15366" width="11.28515625" bestFit="1" customWidth="1"/>
    <col min="15367" max="15367" width="3.28515625" customWidth="1"/>
    <col min="15368" max="15368" width="22.140625" bestFit="1" customWidth="1"/>
    <col min="15369" max="15369" width="10.28515625" bestFit="1" customWidth="1"/>
    <col min="15618" max="15618" width="25.85546875" customWidth="1"/>
    <col min="15620" max="15620" width="3.28515625" customWidth="1"/>
    <col min="15621" max="15621" width="26" customWidth="1"/>
    <col min="15622" max="15622" width="11.28515625" bestFit="1" customWidth="1"/>
    <col min="15623" max="15623" width="3.28515625" customWidth="1"/>
    <col min="15624" max="15624" width="22.140625" bestFit="1" customWidth="1"/>
    <col min="15625" max="15625" width="10.28515625" bestFit="1" customWidth="1"/>
    <col min="15874" max="15874" width="25.85546875" customWidth="1"/>
    <col min="15876" max="15876" width="3.28515625" customWidth="1"/>
    <col min="15877" max="15877" width="26" customWidth="1"/>
    <col min="15878" max="15878" width="11.28515625" bestFit="1" customWidth="1"/>
    <col min="15879" max="15879" width="3.28515625" customWidth="1"/>
    <col min="15880" max="15880" width="22.140625" bestFit="1" customWidth="1"/>
    <col min="15881" max="15881" width="10.28515625" bestFit="1" customWidth="1"/>
    <col min="16130" max="16130" width="25.85546875" customWidth="1"/>
    <col min="16132" max="16132" width="3.28515625" customWidth="1"/>
    <col min="16133" max="16133" width="26" customWidth="1"/>
    <col min="16134" max="16134" width="11.28515625" bestFit="1" customWidth="1"/>
    <col min="16135" max="16135" width="3.28515625" customWidth="1"/>
    <col min="16136" max="16136" width="22.140625" bestFit="1" customWidth="1"/>
    <col min="16137" max="16137" width="10.28515625" bestFit="1" customWidth="1"/>
  </cols>
  <sheetData>
    <row r="2" spans="2:9" ht="12.75" x14ac:dyDescent="0.2">
      <c r="B2" s="100" t="s">
        <v>72</v>
      </c>
    </row>
    <row r="4" spans="2:9" ht="15.75" x14ac:dyDescent="0.25">
      <c r="B4" s="109" t="s">
        <v>73</v>
      </c>
      <c r="C4" s="110"/>
      <c r="D4" s="111"/>
      <c r="E4" s="109" t="s">
        <v>74</v>
      </c>
      <c r="F4" s="110"/>
      <c r="G4" s="111"/>
      <c r="H4" s="109" t="s">
        <v>75</v>
      </c>
      <c r="I4" s="111"/>
    </row>
    <row r="5" spans="2:9" x14ac:dyDescent="0.2">
      <c r="B5" s="112" t="s">
        <v>76</v>
      </c>
      <c r="C5" s="113">
        <f>'WACC Inputs'!C5</f>
        <v>4.7199999999999999E-2</v>
      </c>
      <c r="D5" s="114"/>
      <c r="E5" s="112"/>
      <c r="F5" s="115"/>
      <c r="G5" s="114"/>
      <c r="H5" s="112"/>
      <c r="I5" s="116"/>
    </row>
    <row r="6" spans="2:9" x14ac:dyDescent="0.2">
      <c r="B6" s="117" t="s">
        <v>77</v>
      </c>
      <c r="C6" s="118">
        <f>C5*(1-'WACC Inputs'!C10)</f>
        <v>3.0679999999999999E-2</v>
      </c>
      <c r="D6" s="119"/>
      <c r="E6" s="117" t="s">
        <v>78</v>
      </c>
      <c r="F6" s="118">
        <f>'WACC Inputs'!C4+('WACC Inputs'!C7*'WACC Inputs'!C8)</f>
        <v>0.10010000000000001</v>
      </c>
      <c r="G6" s="119"/>
      <c r="H6" s="117"/>
      <c r="I6" s="119"/>
    </row>
    <row r="7" spans="2:9" x14ac:dyDescent="0.2">
      <c r="B7" s="112"/>
      <c r="C7" s="115"/>
      <c r="D7" s="116"/>
      <c r="E7" s="112"/>
      <c r="F7" s="115"/>
      <c r="G7" s="116"/>
      <c r="H7" s="112"/>
      <c r="I7" s="116"/>
    </row>
    <row r="8" spans="2:9" x14ac:dyDescent="0.2">
      <c r="B8" s="117" t="s">
        <v>71</v>
      </c>
      <c r="C8" s="120">
        <f>'WACC Inputs'!C15</f>
        <v>8.4879999999999995</v>
      </c>
      <c r="D8" s="119"/>
      <c r="E8" s="117" t="s">
        <v>79</v>
      </c>
      <c r="F8" s="121">
        <f>'WACC Inputs'!C12*'WACC Inputs'!C13</f>
        <v>16640.832000000002</v>
      </c>
      <c r="G8" s="119"/>
      <c r="H8" s="117" t="s">
        <v>80</v>
      </c>
      <c r="I8" s="122">
        <f>C8+F8</f>
        <v>16649.320000000003</v>
      </c>
    </row>
    <row r="9" spans="2:9" x14ac:dyDescent="0.2">
      <c r="B9" s="112"/>
      <c r="C9" s="115"/>
      <c r="D9" s="116"/>
      <c r="E9" s="112"/>
      <c r="F9" s="115"/>
      <c r="G9" s="116"/>
      <c r="H9" s="112"/>
      <c r="I9" s="116"/>
    </row>
    <row r="10" spans="2:9" x14ac:dyDescent="0.2">
      <c r="B10" s="117" t="s">
        <v>81</v>
      </c>
      <c r="C10" s="118">
        <f>C8/$I$8</f>
        <v>5.098106108838077E-4</v>
      </c>
      <c r="D10" s="119"/>
      <c r="E10" s="117" t="s">
        <v>81</v>
      </c>
      <c r="F10" s="118">
        <f>F8/$I$8</f>
        <v>0.99949018938911616</v>
      </c>
      <c r="G10" s="119"/>
      <c r="H10" s="123" t="s">
        <v>81</v>
      </c>
      <c r="I10" s="124">
        <f>I8/$I$8</f>
        <v>1</v>
      </c>
    </row>
    <row r="11" spans="2:9" ht="12.75" x14ac:dyDescent="0.2">
      <c r="B11" s="125" t="s">
        <v>82</v>
      </c>
      <c r="C11" s="126"/>
      <c r="D11" s="126"/>
      <c r="E11" s="126"/>
      <c r="F11" s="126"/>
      <c r="G11" s="126"/>
      <c r="H11" s="127"/>
      <c r="I11" s="128"/>
    </row>
    <row r="12" spans="2:9" ht="12.75" x14ac:dyDescent="0.2">
      <c r="B12" s="129"/>
      <c r="C12" s="130"/>
      <c r="D12" s="130"/>
      <c r="E12" s="130"/>
      <c r="F12" s="130"/>
      <c r="G12" s="130"/>
      <c r="H12" s="131">
        <f>C6*C10+F6*F10</f>
        <v>0.10006460894739246</v>
      </c>
      <c r="I12" s="132"/>
    </row>
    <row r="13" spans="2:9" ht="12.75" x14ac:dyDescent="0.2">
      <c r="B13" s="133"/>
      <c r="C13" s="134"/>
      <c r="D13" s="134"/>
      <c r="E13" s="134"/>
      <c r="F13" s="134"/>
      <c r="G13" s="134"/>
      <c r="H13" s="135"/>
      <c r="I13" s="136"/>
    </row>
  </sheetData>
  <mergeCells count="4">
    <mergeCell ref="B4:D4"/>
    <mergeCell ref="E4:G4"/>
    <mergeCell ref="H4:I4"/>
    <mergeCell ref="B11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NPV Calculator</vt:lpstr>
      <vt:lpstr>NPV Formula</vt:lpstr>
      <vt:lpstr>WACC Inputs</vt:lpstr>
      <vt:lpstr>WACC Calculation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Excel Templates</dc:creator>
  <cp:lastModifiedBy>user</cp:lastModifiedBy>
  <dcterms:created xsi:type="dcterms:W3CDTF">2013-11-06T03:41:31Z</dcterms:created>
  <dcterms:modified xsi:type="dcterms:W3CDTF">2015-10-16T19:00:56Z</dcterms:modified>
</cp:coreProperties>
</file>